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0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1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wara/Desktop/"/>
    </mc:Choice>
  </mc:AlternateContent>
  <xr:revisionPtr revIDLastSave="0" documentId="13_ncr:1_{A9CDC332-F2D5-4B47-85F3-3643A2E7EAC3}" xr6:coauthVersionLast="47" xr6:coauthVersionMax="47" xr10:uidLastSave="{00000000-0000-0000-0000-000000000000}"/>
  <bookViews>
    <workbookView xWindow="1660" yWindow="720" windowWidth="28600" windowHeight="18660" firstSheet="5" activeTab="10" xr2:uid="{CA716065-DD01-A54A-A2DC-4FE560134CEF}"/>
  </bookViews>
  <sheets>
    <sheet name="Control_0004-0009_af1" sheetId="4" r:id="rId1"/>
    <sheet name="Cont0004-0002_af2" sheetId="15" r:id="rId2"/>
    <sheet name="COL_0005-0012_af3" sheetId="1" r:id="rId3"/>
    <sheet name="COL_MOCK_0001-0004_af4" sheetId="16" r:id="rId4"/>
    <sheet name="COL_MOCK_0002-0006_af5" sheetId="17" r:id="rId5"/>
    <sheet name="0002-0015_af6" sheetId="18" r:id="rId6"/>
    <sheet name="COL_EGGARR_0002-0010_af8" sheetId="19" r:id="rId7"/>
    <sheet name="COL_EGGARR_0003-0013_af9" sheetId="20" r:id="rId8"/>
    <sheet name="COL_MOCK_0011-0047_af10" sheetId="21" r:id="rId9"/>
    <sheet name="NON0001-00210" sheetId="23" r:id="rId10"/>
    <sheet name="COL_0007-0017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24" l="1"/>
  <c r="L27" i="24"/>
  <c r="L26" i="24"/>
  <c r="L24" i="24"/>
  <c r="M23" i="24"/>
  <c r="L23" i="24"/>
  <c r="L22" i="24"/>
  <c r="M21" i="24"/>
  <c r="L21" i="24"/>
  <c r="L20" i="24"/>
  <c r="M19" i="24"/>
  <c r="L19" i="24"/>
  <c r="M18" i="24"/>
  <c r="L18" i="24"/>
  <c r="B13" i="24"/>
  <c r="M25" i="24" s="1"/>
  <c r="A13" i="24"/>
  <c r="L7" i="24" s="1"/>
  <c r="M12" i="24"/>
  <c r="L12" i="24"/>
  <c r="M11" i="24"/>
  <c r="L11" i="24"/>
  <c r="D11" i="24"/>
  <c r="C11" i="24"/>
  <c r="C12" i="24" s="1"/>
  <c r="C13" i="24" s="1"/>
  <c r="F1" i="24" s="1"/>
  <c r="M10" i="24"/>
  <c r="L10" i="24"/>
  <c r="E10" i="24"/>
  <c r="D10" i="24"/>
  <c r="M9" i="24"/>
  <c r="L9" i="24"/>
  <c r="M8" i="24"/>
  <c r="L8" i="24"/>
  <c r="M7" i="24"/>
  <c r="M6" i="24"/>
  <c r="L6" i="24"/>
  <c r="M5" i="24"/>
  <c r="L5" i="24"/>
  <c r="M4" i="24"/>
  <c r="L4" i="24"/>
  <c r="M3" i="24"/>
  <c r="L3" i="24"/>
  <c r="M2" i="24"/>
  <c r="L2" i="24"/>
  <c r="M1" i="24"/>
  <c r="L1" i="24"/>
  <c r="O31" i="23"/>
  <c r="O30" i="23"/>
  <c r="O15" i="23"/>
  <c r="O14" i="23"/>
  <c r="N30" i="23"/>
  <c r="N31" i="23"/>
  <c r="N15" i="23"/>
  <c r="L29" i="23"/>
  <c r="M29" i="23"/>
  <c r="N29" i="23"/>
  <c r="P29" i="23" s="1"/>
  <c r="O29" i="23"/>
  <c r="Q29" i="23"/>
  <c r="L11" i="23"/>
  <c r="M11" i="23"/>
  <c r="O11" i="23" s="1"/>
  <c r="Q11" i="23" s="1"/>
  <c r="L12" i="23"/>
  <c r="M12" i="23"/>
  <c r="N12" i="23"/>
  <c r="P12" i="23" s="1"/>
  <c r="O12" i="23"/>
  <c r="Q12" i="23" s="1"/>
  <c r="N14" i="23"/>
  <c r="A13" i="23"/>
  <c r="L27" i="23"/>
  <c r="L25" i="23"/>
  <c r="L22" i="23"/>
  <c r="L19" i="23"/>
  <c r="B13" i="23"/>
  <c r="M24" i="23" s="1"/>
  <c r="C11" i="23"/>
  <c r="C12" i="23" s="1"/>
  <c r="C13" i="23" s="1"/>
  <c r="F1" i="23" s="1"/>
  <c r="E10" i="23"/>
  <c r="D10" i="23"/>
  <c r="M6" i="23"/>
  <c r="L6" i="23"/>
  <c r="L1" i="23"/>
  <c r="O31" i="21"/>
  <c r="O30" i="21"/>
  <c r="N31" i="21"/>
  <c r="N30" i="21"/>
  <c r="O13" i="21"/>
  <c r="O12" i="21"/>
  <c r="N13" i="21"/>
  <c r="N12" i="21"/>
  <c r="O32" i="20"/>
  <c r="O31" i="20"/>
  <c r="N32" i="20"/>
  <c r="N31" i="20"/>
  <c r="O14" i="20"/>
  <c r="O13" i="20"/>
  <c r="N14" i="20"/>
  <c r="N13" i="20"/>
  <c r="O14" i="19"/>
  <c r="O13" i="19"/>
  <c r="N14" i="19"/>
  <c r="N13" i="19"/>
  <c r="O31" i="19"/>
  <c r="O30" i="19"/>
  <c r="N31" i="19"/>
  <c r="N30" i="19"/>
  <c r="O31" i="18"/>
  <c r="O30" i="18"/>
  <c r="N31" i="18"/>
  <c r="N30" i="18"/>
  <c r="O14" i="18"/>
  <c r="O13" i="18"/>
  <c r="N14" i="18"/>
  <c r="N13" i="18"/>
  <c r="O31" i="17"/>
  <c r="O30" i="17"/>
  <c r="N31" i="17"/>
  <c r="N30" i="17"/>
  <c r="O14" i="17"/>
  <c r="O13" i="17"/>
  <c r="N14" i="17"/>
  <c r="N13" i="17"/>
  <c r="M34" i="16"/>
  <c r="L32" i="1"/>
  <c r="L36" i="15"/>
  <c r="K32" i="4"/>
  <c r="K33" i="4"/>
  <c r="K34" i="4"/>
  <c r="K35" i="4"/>
  <c r="O14" i="4"/>
  <c r="O13" i="4"/>
  <c r="O11" i="4"/>
  <c r="N11" i="18"/>
  <c r="N1" i="18"/>
  <c r="P1" i="18" s="1"/>
  <c r="Q1" i="18"/>
  <c r="O83" i="4"/>
  <c r="N83" i="4"/>
  <c r="O84" i="4"/>
  <c r="N84" i="4"/>
  <c r="O78" i="4"/>
  <c r="N78" i="4"/>
  <c r="O77" i="4"/>
  <c r="N77" i="4"/>
  <c r="S72" i="4"/>
  <c r="S71" i="4"/>
  <c r="S70" i="4"/>
  <c r="S69" i="4"/>
  <c r="S68" i="4"/>
  <c r="O9" i="24" l="1"/>
  <c r="Q9" i="24" s="1"/>
  <c r="N24" i="24"/>
  <c r="P24" i="24" s="1"/>
  <c r="O19" i="24"/>
  <c r="Q19" i="24" s="1"/>
  <c r="H10" i="24"/>
  <c r="O2" i="24"/>
  <c r="Q2" i="24" s="1"/>
  <c r="O3" i="24"/>
  <c r="Q3" i="24" s="1"/>
  <c r="H11" i="24"/>
  <c r="O5" i="24"/>
  <c r="Q5" i="24" s="1"/>
  <c r="N27" i="24"/>
  <c r="P27" i="24" s="1"/>
  <c r="N19" i="24"/>
  <c r="P19" i="24" s="1"/>
  <c r="O6" i="24"/>
  <c r="Q6" i="24" s="1"/>
  <c r="O24" i="24"/>
  <c r="Q24" i="24" s="1"/>
  <c r="N6" i="24"/>
  <c r="P6" i="24" s="1"/>
  <c r="O4" i="24"/>
  <c r="Q4" i="24" s="1"/>
  <c r="O10" i="24"/>
  <c r="Q10" i="24" s="1"/>
  <c r="O8" i="24"/>
  <c r="Q8" i="24" s="1"/>
  <c r="O18" i="24"/>
  <c r="Q18" i="24" s="1"/>
  <c r="N10" i="24"/>
  <c r="P10" i="24" s="1"/>
  <c r="N8" i="24"/>
  <c r="P8" i="24" s="1"/>
  <c r="N18" i="24"/>
  <c r="N23" i="24"/>
  <c r="P23" i="24" s="1"/>
  <c r="G10" i="24"/>
  <c r="N2" i="24"/>
  <c r="P2" i="24" s="1"/>
  <c r="N4" i="24"/>
  <c r="P4" i="24" s="1"/>
  <c r="O12" i="24"/>
  <c r="Q12" i="24" s="1"/>
  <c r="O7" i="24"/>
  <c r="Q7" i="24" s="1"/>
  <c r="N7" i="24"/>
  <c r="P7" i="24" s="1"/>
  <c r="O1" i="24"/>
  <c r="Q1" i="24" s="1"/>
  <c r="O20" i="24"/>
  <c r="Q20" i="24" s="1"/>
  <c r="O21" i="24"/>
  <c r="Q21" i="24" s="1"/>
  <c r="O23" i="24"/>
  <c r="Q23" i="24" s="1"/>
  <c r="O11" i="24"/>
  <c r="Q11" i="24" s="1"/>
  <c r="O27" i="24"/>
  <c r="Q27" i="24" s="1"/>
  <c r="L28" i="24"/>
  <c r="M20" i="24"/>
  <c r="M28" i="24"/>
  <c r="N11" i="24"/>
  <c r="P11" i="24" s="1"/>
  <c r="N20" i="24"/>
  <c r="P20" i="24" s="1"/>
  <c r="N5" i="24"/>
  <c r="P5" i="24" s="1"/>
  <c r="M26" i="24"/>
  <c r="O26" i="24" s="1"/>
  <c r="Q26" i="24" s="1"/>
  <c r="L29" i="24"/>
  <c r="M29" i="24"/>
  <c r="N21" i="24"/>
  <c r="P21" i="24" s="1"/>
  <c r="N3" i="24"/>
  <c r="P3" i="24" s="1"/>
  <c r="N12" i="24"/>
  <c r="M24" i="24"/>
  <c r="N1" i="24"/>
  <c r="N9" i="24"/>
  <c r="P9" i="24" s="1"/>
  <c r="E11" i="24"/>
  <c r="M22" i="24"/>
  <c r="O22" i="24" s="1"/>
  <c r="Q22" i="24" s="1"/>
  <c r="G11" i="24"/>
  <c r="N22" i="24"/>
  <c r="P22" i="24" s="1"/>
  <c r="L25" i="24"/>
  <c r="N11" i="23"/>
  <c r="P11" i="23" s="1"/>
  <c r="M19" i="23"/>
  <c r="M22" i="23"/>
  <c r="O22" i="23" s="1"/>
  <c r="Q22" i="23" s="1"/>
  <c r="M25" i="23"/>
  <c r="M1" i="23"/>
  <c r="O1" i="23" s="1"/>
  <c r="Q1" i="23" s="1"/>
  <c r="M27" i="23"/>
  <c r="M4" i="23"/>
  <c r="N1" i="23"/>
  <c r="O25" i="23"/>
  <c r="Q25" i="23" s="1"/>
  <c r="O19" i="23"/>
  <c r="Q19" i="23" s="1"/>
  <c r="N22" i="23"/>
  <c r="P22" i="23" s="1"/>
  <c r="O27" i="23"/>
  <c r="Q27" i="23" s="1"/>
  <c r="H10" i="23"/>
  <c r="O6" i="23"/>
  <c r="Q6" i="23" s="1"/>
  <c r="N27" i="23"/>
  <c r="P27" i="23" s="1"/>
  <c r="L28" i="23"/>
  <c r="M28" i="23"/>
  <c r="N6" i="23"/>
  <c r="P6" i="23" s="1"/>
  <c r="M3" i="23"/>
  <c r="M8" i="23"/>
  <c r="L3" i="23"/>
  <c r="N25" i="23"/>
  <c r="P25" i="23" s="1"/>
  <c r="G10" i="23"/>
  <c r="L20" i="23"/>
  <c r="M10" i="23"/>
  <c r="M5" i="23"/>
  <c r="L18" i="23"/>
  <c r="L26" i="23"/>
  <c r="L8" i="23"/>
  <c r="L2" i="23"/>
  <c r="M18" i="23"/>
  <c r="M26" i="23"/>
  <c r="M2" i="23"/>
  <c r="L21" i="23"/>
  <c r="L5" i="23"/>
  <c r="L7" i="23"/>
  <c r="L9" i="23"/>
  <c r="M21" i="23"/>
  <c r="L10" i="23"/>
  <c r="M7" i="23"/>
  <c r="M9" i="23"/>
  <c r="D11" i="23"/>
  <c r="L24" i="23"/>
  <c r="N19" i="23"/>
  <c r="P19" i="23" s="1"/>
  <c r="M20" i="23"/>
  <c r="L23" i="23"/>
  <c r="M23" i="23"/>
  <c r="L4" i="23"/>
  <c r="E11" i="23"/>
  <c r="R33" i="4"/>
  <c r="R32" i="4"/>
  <c r="O33" i="4"/>
  <c r="O32" i="4"/>
  <c r="P14" i="4"/>
  <c r="P13" i="4"/>
  <c r="P12" i="24" l="1"/>
  <c r="N15" i="24"/>
  <c r="O15" i="24" s="1"/>
  <c r="O29" i="24"/>
  <c r="Q29" i="24" s="1"/>
  <c r="N29" i="24"/>
  <c r="N26" i="24"/>
  <c r="P26" i="24" s="1"/>
  <c r="N25" i="24"/>
  <c r="P25" i="24" s="1"/>
  <c r="O25" i="24"/>
  <c r="Q25" i="24" s="1"/>
  <c r="N30" i="24"/>
  <c r="O30" i="24" s="1"/>
  <c r="P18" i="24"/>
  <c r="O28" i="24"/>
  <c r="Q28" i="24" s="1"/>
  <c r="N28" i="24"/>
  <c r="P28" i="24" s="1"/>
  <c r="P1" i="24"/>
  <c r="N14" i="24"/>
  <c r="O14" i="24" s="1"/>
  <c r="O21" i="23"/>
  <c r="Q21" i="23" s="1"/>
  <c r="N21" i="23"/>
  <c r="P21" i="23" s="1"/>
  <c r="O26" i="23"/>
  <c r="Q26" i="23" s="1"/>
  <c r="N26" i="23"/>
  <c r="P26" i="23" s="1"/>
  <c r="N18" i="23"/>
  <c r="O18" i="23"/>
  <c r="Q18" i="23" s="1"/>
  <c r="O23" i="23"/>
  <c r="Q23" i="23" s="1"/>
  <c r="N23" i="23"/>
  <c r="P23" i="23" s="1"/>
  <c r="N20" i="23"/>
  <c r="P20" i="23" s="1"/>
  <c r="O20" i="23"/>
  <c r="Q20" i="23" s="1"/>
  <c r="N8" i="23"/>
  <c r="P8" i="23" s="1"/>
  <c r="O8" i="23"/>
  <c r="Q8" i="23" s="1"/>
  <c r="N9" i="23"/>
  <c r="P9" i="23" s="1"/>
  <c r="O9" i="23"/>
  <c r="Q9" i="23" s="1"/>
  <c r="N28" i="23"/>
  <c r="O28" i="23"/>
  <c r="Q28" i="23" s="1"/>
  <c r="N7" i="23"/>
  <c r="P7" i="23" s="1"/>
  <c r="O7" i="23"/>
  <c r="Q7" i="23" s="1"/>
  <c r="O24" i="23"/>
  <c r="Q24" i="23" s="1"/>
  <c r="N24" i="23"/>
  <c r="P24" i="23" s="1"/>
  <c r="O2" i="23"/>
  <c r="Q2" i="23" s="1"/>
  <c r="N2" i="23"/>
  <c r="P2" i="23" s="1"/>
  <c r="N10" i="23"/>
  <c r="O10" i="23"/>
  <c r="Q10" i="23" s="1"/>
  <c r="O4" i="23"/>
  <c r="Q4" i="23" s="1"/>
  <c r="N4" i="23"/>
  <c r="P4" i="23" s="1"/>
  <c r="O5" i="23"/>
  <c r="Q5" i="23" s="1"/>
  <c r="N5" i="23"/>
  <c r="P5" i="23" s="1"/>
  <c r="N3" i="23"/>
  <c r="P3" i="23" s="1"/>
  <c r="O3" i="23"/>
  <c r="Q3" i="23" s="1"/>
  <c r="G11" i="23"/>
  <c r="H11" i="23"/>
  <c r="P1" i="23"/>
  <c r="M31" i="16"/>
  <c r="M35" i="16"/>
  <c r="M32" i="16"/>
  <c r="L36" i="1"/>
  <c r="L35" i="1"/>
  <c r="L33" i="1"/>
  <c r="L37" i="15"/>
  <c r="L34" i="15"/>
  <c r="L33" i="15"/>
  <c r="O18" i="4"/>
  <c r="J66" i="4"/>
  <c r="J67" i="4"/>
  <c r="J68" i="4"/>
  <c r="J69" i="4"/>
  <c r="J70" i="4"/>
  <c r="J71" i="4"/>
  <c r="J72" i="4"/>
  <c r="J73" i="4"/>
  <c r="J74" i="4"/>
  <c r="J65" i="4"/>
  <c r="P56" i="4"/>
  <c r="P57" i="4"/>
  <c r="P55" i="4"/>
  <c r="N31" i="24" l="1"/>
  <c r="O31" i="24" s="1"/>
  <c r="P29" i="24"/>
  <c r="P18" i="23"/>
  <c r="P28" i="23"/>
  <c r="P10" i="23"/>
  <c r="P34" i="15"/>
  <c r="P33" i="15"/>
  <c r="P32" i="16"/>
  <c r="P33" i="16"/>
  <c r="O27" i="16"/>
  <c r="O28" i="16"/>
  <c r="O29" i="16"/>
  <c r="O11" i="16"/>
  <c r="O28" i="1"/>
  <c r="O29" i="1"/>
  <c r="O30" i="1"/>
  <c r="O12" i="1"/>
  <c r="O30" i="15"/>
  <c r="O31" i="15"/>
  <c r="O29" i="15"/>
  <c r="O11" i="15"/>
  <c r="O28" i="4"/>
  <c r="O29" i="4" s="1"/>
  <c r="O30" i="4" s="1"/>
  <c r="H11" i="19" l="1"/>
  <c r="P24" i="21"/>
  <c r="Q24" i="21"/>
  <c r="P25" i="21"/>
  <c r="Q25" i="21"/>
  <c r="P26" i="21"/>
  <c r="Q26" i="21"/>
  <c r="P27" i="21"/>
  <c r="Q27" i="21"/>
  <c r="P28" i="21"/>
  <c r="Q28" i="21"/>
  <c r="Q23" i="21"/>
  <c r="P23" i="21"/>
  <c r="Q19" i="21"/>
  <c r="Q20" i="21"/>
  <c r="Q21" i="21"/>
  <c r="Q22" i="21"/>
  <c r="Q18" i="21"/>
  <c r="P7" i="21"/>
  <c r="Q7" i="21"/>
  <c r="P8" i="21"/>
  <c r="Q8" i="21"/>
  <c r="P9" i="21"/>
  <c r="Q9" i="21"/>
  <c r="P10" i="21"/>
  <c r="Q10" i="21"/>
  <c r="Q6" i="21"/>
  <c r="P6" i="21"/>
  <c r="P2" i="21"/>
  <c r="Q2" i="21"/>
  <c r="P3" i="21"/>
  <c r="Q3" i="21"/>
  <c r="P4" i="21"/>
  <c r="Q4" i="21"/>
  <c r="P5" i="21"/>
  <c r="Q5" i="21"/>
  <c r="Q1" i="21"/>
  <c r="P1" i="21"/>
  <c r="B13" i="21" l="1"/>
  <c r="M27" i="21" s="1"/>
  <c r="A13" i="21"/>
  <c r="D10" i="21" s="1"/>
  <c r="C11" i="21"/>
  <c r="C12" i="21" s="1"/>
  <c r="C13" i="21" s="1"/>
  <c r="F1" i="21" s="1"/>
  <c r="M10" i="21"/>
  <c r="L10" i="21"/>
  <c r="E10" i="21"/>
  <c r="M8" i="21"/>
  <c r="D2" i="21"/>
  <c r="P25" i="20"/>
  <c r="Q25" i="20"/>
  <c r="P26" i="20"/>
  <c r="Q26" i="20"/>
  <c r="P27" i="20"/>
  <c r="Q27" i="20"/>
  <c r="P28" i="20"/>
  <c r="Q28" i="20"/>
  <c r="P29" i="20"/>
  <c r="Q29" i="20"/>
  <c r="P24" i="20"/>
  <c r="P19" i="20"/>
  <c r="Q19" i="20"/>
  <c r="P20" i="20"/>
  <c r="Q20" i="20"/>
  <c r="P21" i="20"/>
  <c r="Q21" i="20"/>
  <c r="P22" i="20"/>
  <c r="Q22" i="20"/>
  <c r="P23" i="20"/>
  <c r="Q23" i="20"/>
  <c r="P18" i="20"/>
  <c r="P7" i="20"/>
  <c r="Q7" i="20"/>
  <c r="P8" i="20"/>
  <c r="Q8" i="20"/>
  <c r="P9" i="20"/>
  <c r="Q9" i="20"/>
  <c r="P10" i="20"/>
  <c r="Q10" i="20"/>
  <c r="P11" i="20"/>
  <c r="Q11" i="20"/>
  <c r="P6" i="20"/>
  <c r="P2" i="20"/>
  <c r="Q2" i="20"/>
  <c r="P3" i="20"/>
  <c r="Q3" i="20"/>
  <c r="P4" i="20"/>
  <c r="Q4" i="20"/>
  <c r="P5" i="20"/>
  <c r="Q5" i="20"/>
  <c r="P1" i="20"/>
  <c r="L29" i="20"/>
  <c r="N29" i="20" s="1"/>
  <c r="M29" i="20"/>
  <c r="L3" i="21" l="1"/>
  <c r="M22" i="21"/>
  <c r="E2" i="21"/>
  <c r="G2" i="21" s="1"/>
  <c r="D5" i="21"/>
  <c r="E5" i="21"/>
  <c r="L22" i="21"/>
  <c r="M25" i="21"/>
  <c r="E8" i="21"/>
  <c r="M28" i="21"/>
  <c r="M3" i="21"/>
  <c r="O3" i="21" s="1"/>
  <c r="L20" i="21"/>
  <c r="M20" i="21"/>
  <c r="L5" i="21"/>
  <c r="M5" i="21"/>
  <c r="M6" i="21"/>
  <c r="L25" i="21"/>
  <c r="E7" i="21"/>
  <c r="L8" i="21"/>
  <c r="O8" i="21" s="1"/>
  <c r="O10" i="21"/>
  <c r="N8" i="21"/>
  <c r="H2" i="21"/>
  <c r="H10" i="21"/>
  <c r="G10" i="21"/>
  <c r="H5" i="21"/>
  <c r="O22" i="21"/>
  <c r="N22" i="21"/>
  <c r="P22" i="21" s="1"/>
  <c r="L28" i="21"/>
  <c r="N10" i="21"/>
  <c r="L7" i="21"/>
  <c r="M18" i="21"/>
  <c r="M7" i="21"/>
  <c r="D11" i="21"/>
  <c r="H11" i="21" s="1"/>
  <c r="L21" i="21"/>
  <c r="D4" i="21"/>
  <c r="L26" i="21"/>
  <c r="L9" i="21"/>
  <c r="L23" i="21"/>
  <c r="M2" i="21"/>
  <c r="L18" i="21"/>
  <c r="M9" i="21"/>
  <c r="L4" i="21"/>
  <c r="D6" i="21"/>
  <c r="E11" i="21"/>
  <c r="M21" i="21"/>
  <c r="M4" i="21"/>
  <c r="E6" i="21"/>
  <c r="L24" i="21"/>
  <c r="D7" i="21"/>
  <c r="M23" i="21"/>
  <c r="L2" i="21"/>
  <c r="D1" i="21"/>
  <c r="E1" i="21"/>
  <c r="L27" i="21"/>
  <c r="E4" i="21"/>
  <c r="M26" i="21"/>
  <c r="L1" i="21"/>
  <c r="D3" i="21"/>
  <c r="M24" i="21"/>
  <c r="M1" i="21"/>
  <c r="E3" i="21"/>
  <c r="L19" i="21"/>
  <c r="L6" i="21"/>
  <c r="D8" i="21"/>
  <c r="M19" i="21"/>
  <c r="O29" i="20"/>
  <c r="G5" i="21" l="1"/>
  <c r="N25" i="21"/>
  <c r="N20" i="21"/>
  <c r="P20" i="21" s="1"/>
  <c r="O5" i="21"/>
  <c r="N3" i="21"/>
  <c r="N5" i="21"/>
  <c r="O25" i="21"/>
  <c r="O20" i="21"/>
  <c r="O7" i="21"/>
  <c r="N7" i="21"/>
  <c r="O4" i="21"/>
  <c r="N4" i="21"/>
  <c r="O18" i="21"/>
  <c r="N18" i="21"/>
  <c r="P18" i="21" s="1"/>
  <c r="H1" i="21"/>
  <c r="G1" i="21"/>
  <c r="N23" i="21"/>
  <c r="O23" i="21"/>
  <c r="O19" i="21"/>
  <c r="N19" i="21"/>
  <c r="P19" i="21" s="1"/>
  <c r="G4" i="21"/>
  <c r="H4" i="21"/>
  <c r="O21" i="21"/>
  <c r="N21" i="21"/>
  <c r="P21" i="21" s="1"/>
  <c r="G11" i="21"/>
  <c r="H6" i="21"/>
  <c r="G6" i="21"/>
  <c r="O27" i="21"/>
  <c r="N27" i="21"/>
  <c r="G7" i="21"/>
  <c r="H7" i="21"/>
  <c r="O24" i="21"/>
  <c r="N24" i="21"/>
  <c r="G3" i="21"/>
  <c r="H3" i="21"/>
  <c r="O2" i="21"/>
  <c r="N2" i="21"/>
  <c r="O28" i="21"/>
  <c r="N28" i="21"/>
  <c r="G8" i="21"/>
  <c r="H8" i="21"/>
  <c r="O9" i="21"/>
  <c r="N9" i="21"/>
  <c r="N6" i="21"/>
  <c r="O6" i="21"/>
  <c r="O26" i="21"/>
  <c r="N26" i="21"/>
  <c r="N1" i="21"/>
  <c r="O1" i="21"/>
  <c r="B13" i="20"/>
  <c r="M26" i="20" s="1"/>
  <c r="A13" i="20"/>
  <c r="L9" i="20" s="1"/>
  <c r="C11" i="20"/>
  <c r="C12" i="20" s="1"/>
  <c r="C13" i="20" s="1"/>
  <c r="F1" i="20" s="1"/>
  <c r="P24" i="19"/>
  <c r="Q24" i="19"/>
  <c r="P25" i="19"/>
  <c r="Q25" i="19"/>
  <c r="P26" i="19"/>
  <c r="Q26" i="19"/>
  <c r="P27" i="19"/>
  <c r="Q27" i="19"/>
  <c r="P28" i="19"/>
  <c r="Q28" i="19"/>
  <c r="Q23" i="19"/>
  <c r="P23" i="19"/>
  <c r="P19" i="19"/>
  <c r="Q19" i="19"/>
  <c r="P20" i="19"/>
  <c r="Q20" i="19"/>
  <c r="P21" i="19"/>
  <c r="Q21" i="19"/>
  <c r="P22" i="19"/>
  <c r="Q22" i="19"/>
  <c r="Q18" i="19"/>
  <c r="P18" i="19"/>
  <c r="Q7" i="19"/>
  <c r="Q8" i="19"/>
  <c r="Q9" i="19"/>
  <c r="Q10" i="19"/>
  <c r="Q11" i="19"/>
  <c r="Q6" i="19"/>
  <c r="P7" i="19"/>
  <c r="P6" i="19"/>
  <c r="P2" i="19"/>
  <c r="Q2" i="19"/>
  <c r="P3" i="19"/>
  <c r="Q3" i="19"/>
  <c r="P4" i="19"/>
  <c r="Q4" i="19"/>
  <c r="P5" i="19"/>
  <c r="Q5" i="19"/>
  <c r="Q1" i="19"/>
  <c r="M19" i="20" l="1"/>
  <c r="E4" i="20"/>
  <c r="M22" i="20"/>
  <c r="M20" i="20"/>
  <c r="L3" i="20"/>
  <c r="L21" i="20"/>
  <c r="M24" i="20"/>
  <c r="L8" i="20"/>
  <c r="M21" i="20"/>
  <c r="E1" i="20"/>
  <c r="L19" i="20"/>
  <c r="O19" i="20" s="1"/>
  <c r="M4" i="20"/>
  <c r="N4" i="20" s="1"/>
  <c r="E11" i="20"/>
  <c r="M25" i="20"/>
  <c r="N25" i="20" s="1"/>
  <c r="M7" i="20"/>
  <c r="M3" i="20"/>
  <c r="L4" i="20"/>
  <c r="D10" i="20"/>
  <c r="E5" i="20"/>
  <c r="L10" i="20"/>
  <c r="M5" i="20"/>
  <c r="D6" i="20"/>
  <c r="M1" i="20"/>
  <c r="D11" i="20"/>
  <c r="D2" i="20"/>
  <c r="E2" i="20"/>
  <c r="M6" i="20"/>
  <c r="L11" i="20"/>
  <c r="O11" i="20" s="1"/>
  <c r="L27" i="20"/>
  <c r="O27" i="20" s="1"/>
  <c r="E8" i="20"/>
  <c r="M9" i="20"/>
  <c r="O9" i="20" s="1"/>
  <c r="E10" i="20"/>
  <c r="G10" i="20" s="1"/>
  <c r="L5" i="20"/>
  <c r="M10" i="20"/>
  <c r="L1" i="20"/>
  <c r="L25" i="20"/>
  <c r="M2" i="20"/>
  <c r="D7" i="20"/>
  <c r="H7" i="20" s="1"/>
  <c r="M11" i="20"/>
  <c r="M27" i="20"/>
  <c r="E3" i="20"/>
  <c r="H3" i="20" s="1"/>
  <c r="D8" i="20"/>
  <c r="M8" i="20"/>
  <c r="D5" i="20"/>
  <c r="H5" i="20" s="1"/>
  <c r="L22" i="20"/>
  <c r="O22" i="20" s="1"/>
  <c r="L24" i="20"/>
  <c r="N24" i="20" s="1"/>
  <c r="E6" i="20"/>
  <c r="H6" i="20" s="1"/>
  <c r="L6" i="20"/>
  <c r="N6" i="20" s="1"/>
  <c r="D3" i="20"/>
  <c r="E7" i="20"/>
  <c r="M28" i="20"/>
  <c r="O10" i="20"/>
  <c r="L20" i="20"/>
  <c r="L28" i="20"/>
  <c r="N10" i="20"/>
  <c r="L23" i="20"/>
  <c r="O1" i="20"/>
  <c r="Q1" i="20" s="1"/>
  <c r="L2" i="20"/>
  <c r="D4" i="20"/>
  <c r="N5" i="20"/>
  <c r="G7" i="20"/>
  <c r="M23" i="20"/>
  <c r="D1" i="20"/>
  <c r="L18" i="20"/>
  <c r="L26" i="20"/>
  <c r="L7" i="20"/>
  <c r="M18" i="20"/>
  <c r="B13" i="19"/>
  <c r="M26" i="19" s="1"/>
  <c r="A13" i="19"/>
  <c r="L9" i="19" s="1"/>
  <c r="L11" i="19"/>
  <c r="C11" i="19"/>
  <c r="C12" i="19" s="1"/>
  <c r="C13" i="19" s="1"/>
  <c r="F1" i="19" s="1"/>
  <c r="L6" i="19"/>
  <c r="E6" i="19"/>
  <c r="D6" i="19"/>
  <c r="P23" i="18"/>
  <c r="Q23" i="18"/>
  <c r="P2" i="18"/>
  <c r="Q2" i="18"/>
  <c r="P3" i="18"/>
  <c r="Q3" i="18"/>
  <c r="P4" i="18"/>
  <c r="Q4" i="18"/>
  <c r="P5" i="18"/>
  <c r="Q5" i="18"/>
  <c r="P6" i="18"/>
  <c r="Q6" i="18"/>
  <c r="O8" i="20" l="1"/>
  <c r="G11" i="20"/>
  <c r="G2" i="20"/>
  <c r="O6" i="20"/>
  <c r="Q6" i="20" s="1"/>
  <c r="O24" i="20"/>
  <c r="Q24" i="20" s="1"/>
  <c r="N9" i="20"/>
  <c r="N19" i="20"/>
  <c r="O3" i="20"/>
  <c r="N11" i="20"/>
  <c r="O25" i="20"/>
  <c r="H11" i="20"/>
  <c r="G6" i="20"/>
  <c r="H2" i="20"/>
  <c r="N1" i="20"/>
  <c r="N8" i="20"/>
  <c r="G5" i="20"/>
  <c r="H10" i="20"/>
  <c r="H8" i="20"/>
  <c r="G8" i="20"/>
  <c r="N27" i="20"/>
  <c r="O21" i="20"/>
  <c r="N22" i="20"/>
  <c r="N3" i="20"/>
  <c r="N21" i="20"/>
  <c r="G3" i="20"/>
  <c r="O5" i="20"/>
  <c r="O4" i="20"/>
  <c r="N26" i="20"/>
  <c r="O26" i="20"/>
  <c r="G1" i="20"/>
  <c r="H1" i="20"/>
  <c r="N2" i="20"/>
  <c r="O2" i="20"/>
  <c r="O20" i="20"/>
  <c r="N20" i="20"/>
  <c r="O18" i="20"/>
  <c r="Q18" i="20" s="1"/>
  <c r="N18" i="20"/>
  <c r="G4" i="20"/>
  <c r="H4" i="20"/>
  <c r="O23" i="20"/>
  <c r="N23" i="20"/>
  <c r="N7" i="20"/>
  <c r="O7" i="20"/>
  <c r="O28" i="20"/>
  <c r="N28" i="20"/>
  <c r="M11" i="19"/>
  <c r="L22" i="19"/>
  <c r="H6" i="19"/>
  <c r="M1" i="19"/>
  <c r="M19" i="19"/>
  <c r="L20" i="19"/>
  <c r="L8" i="19"/>
  <c r="M21" i="19"/>
  <c r="M4" i="19"/>
  <c r="L24" i="19"/>
  <c r="M6" i="19"/>
  <c r="O6" i="19" s="1"/>
  <c r="L1" i="19"/>
  <c r="N1" i="19" s="1"/>
  <c r="P1" i="19" s="1"/>
  <c r="L19" i="19"/>
  <c r="N19" i="19" s="1"/>
  <c r="M24" i="19"/>
  <c r="E5" i="19"/>
  <c r="H5" i="19" s="1"/>
  <c r="D11" i="19"/>
  <c r="L25" i="19"/>
  <c r="O11" i="19"/>
  <c r="D7" i="19"/>
  <c r="M7" i="19"/>
  <c r="D2" i="19"/>
  <c r="G2" i="19" s="1"/>
  <c r="D8" i="19"/>
  <c r="D3" i="19"/>
  <c r="E8" i="19"/>
  <c r="H8" i="19" s="1"/>
  <c r="E3" i="19"/>
  <c r="G3" i="19" s="1"/>
  <c r="L21" i="19"/>
  <c r="O21" i="19" s="1"/>
  <c r="L3" i="19"/>
  <c r="N3" i="19" s="1"/>
  <c r="M9" i="19"/>
  <c r="N9" i="19" s="1"/>
  <c r="P9" i="19" s="1"/>
  <c r="M3" i="19"/>
  <c r="D10" i="19"/>
  <c r="L4" i="19"/>
  <c r="N4" i="19" s="1"/>
  <c r="E10" i="19"/>
  <c r="H10" i="19" s="1"/>
  <c r="M22" i="19"/>
  <c r="L10" i="19"/>
  <c r="D5" i="19"/>
  <c r="G5" i="19" s="1"/>
  <c r="L5" i="19"/>
  <c r="E11" i="19"/>
  <c r="L27" i="19"/>
  <c r="N22" i="19"/>
  <c r="M27" i="19"/>
  <c r="O27" i="19" s="1"/>
  <c r="O22" i="19"/>
  <c r="M25" i="19"/>
  <c r="O25" i="19" s="1"/>
  <c r="H3" i="19"/>
  <c r="L28" i="19"/>
  <c r="N11" i="19"/>
  <c r="P11" i="19" s="1"/>
  <c r="L23" i="19"/>
  <c r="L2" i="19"/>
  <c r="D4" i="19"/>
  <c r="M23" i="19"/>
  <c r="D1" i="19"/>
  <c r="M2" i="19"/>
  <c r="E4" i="19"/>
  <c r="L18" i="19"/>
  <c r="L26" i="19"/>
  <c r="G6" i="19"/>
  <c r="E2" i="19"/>
  <c r="M8" i="19"/>
  <c r="M10" i="19"/>
  <c r="N10" i="19" s="1"/>
  <c r="P10" i="19" s="1"/>
  <c r="M20" i="19"/>
  <c r="N20" i="19" s="1"/>
  <c r="M28" i="19"/>
  <c r="M5" i="19"/>
  <c r="O5" i="19" s="1"/>
  <c r="E7" i="19"/>
  <c r="H7" i="19" s="1"/>
  <c r="E1" i="19"/>
  <c r="L7" i="19"/>
  <c r="M18" i="19"/>
  <c r="O24" i="19" l="1"/>
  <c r="N21" i="19"/>
  <c r="O3" i="19"/>
  <c r="G10" i="19"/>
  <c r="N27" i="19"/>
  <c r="G8" i="19"/>
  <c r="O4" i="19"/>
  <c r="N6" i="19"/>
  <c r="O19" i="19"/>
  <c r="O9" i="19"/>
  <c r="G11" i="19"/>
  <c r="N24" i="19"/>
  <c r="O1" i="19"/>
  <c r="N8" i="19"/>
  <c r="P8" i="19" s="1"/>
  <c r="H2" i="19"/>
  <c r="O8" i="19"/>
  <c r="O10" i="19"/>
  <c r="O20" i="19"/>
  <c r="N2" i="19"/>
  <c r="O2" i="19"/>
  <c r="G7" i="19"/>
  <c r="G4" i="19"/>
  <c r="H4" i="19"/>
  <c r="N18" i="19"/>
  <c r="O18" i="19"/>
  <c r="N5" i="19"/>
  <c r="N25" i="19"/>
  <c r="O7" i="19"/>
  <c r="N7" i="19"/>
  <c r="H1" i="19"/>
  <c r="G1" i="19"/>
  <c r="O23" i="19"/>
  <c r="N23" i="19"/>
  <c r="O26" i="19"/>
  <c r="N26" i="19"/>
  <c r="O28" i="19"/>
  <c r="N28" i="19"/>
  <c r="B13" i="18" l="1"/>
  <c r="M26" i="18" s="1"/>
  <c r="A13" i="18"/>
  <c r="L28" i="18" s="1"/>
  <c r="C11" i="18"/>
  <c r="C12" i="18" s="1"/>
  <c r="C13" i="18" s="1"/>
  <c r="F1" i="18" s="1"/>
  <c r="L10" i="18"/>
  <c r="D10" i="18"/>
  <c r="D2" i="18"/>
  <c r="L1" i="18"/>
  <c r="L22" i="18" l="1"/>
  <c r="L23" i="18"/>
  <c r="D3" i="18"/>
  <c r="L3" i="18"/>
  <c r="D4" i="18"/>
  <c r="L18" i="18"/>
  <c r="D6" i="18"/>
  <c r="L7" i="18"/>
  <c r="L24" i="18"/>
  <c r="L2" i="18"/>
  <c r="O2" i="18" s="1"/>
  <c r="D11" i="18"/>
  <c r="L11" i="18"/>
  <c r="O11" i="18" s="1"/>
  <c r="Q11" i="18" s="1"/>
  <c r="L4" i="18"/>
  <c r="N4" i="18" s="1"/>
  <c r="L19" i="18"/>
  <c r="O19" i="18" s="1"/>
  <c r="Q19" i="18" s="1"/>
  <c r="L6" i="18"/>
  <c r="O6" i="18" s="1"/>
  <c r="D8" i="18"/>
  <c r="G8" i="18" s="1"/>
  <c r="L25" i="18"/>
  <c r="D5" i="18"/>
  <c r="L21" i="18"/>
  <c r="N21" i="18" s="1"/>
  <c r="P21" i="18" s="1"/>
  <c r="L8" i="18"/>
  <c r="L26" i="18"/>
  <c r="O26" i="18" s="1"/>
  <c r="Q26" i="18" s="1"/>
  <c r="L5" i="18"/>
  <c r="D7" i="18"/>
  <c r="D1" i="18"/>
  <c r="L9" i="18"/>
  <c r="M21" i="18"/>
  <c r="O21" i="18" s="1"/>
  <c r="Q21" i="18" s="1"/>
  <c r="M3" i="18"/>
  <c r="N3" i="18" s="1"/>
  <c r="E4" i="18"/>
  <c r="H4" i="18" s="1"/>
  <c r="E8" i="18"/>
  <c r="E1" i="18"/>
  <c r="H1" i="18" s="1"/>
  <c r="M23" i="18"/>
  <c r="O23" i="18" s="1"/>
  <c r="E6" i="18"/>
  <c r="M24" i="18"/>
  <c r="E10" i="18"/>
  <c r="H10" i="18" s="1"/>
  <c r="M5" i="18"/>
  <c r="M1" i="18"/>
  <c r="O1" i="18" s="1"/>
  <c r="E11" i="18"/>
  <c r="M9" i="18"/>
  <c r="E5" i="18"/>
  <c r="G5" i="18" s="1"/>
  <c r="M2" i="18"/>
  <c r="M6" i="18"/>
  <c r="M25" i="18"/>
  <c r="N25" i="18" s="1"/>
  <c r="P25" i="18" s="1"/>
  <c r="M7" i="18"/>
  <c r="M19" i="18"/>
  <c r="M4" i="18"/>
  <c r="O4" i="18" s="1"/>
  <c r="M11" i="18"/>
  <c r="P11" i="18" s="1"/>
  <c r="M22" i="18"/>
  <c r="N22" i="18" s="1"/>
  <c r="P22" i="18" s="1"/>
  <c r="E3" i="18"/>
  <c r="H3" i="18" s="1"/>
  <c r="E7" i="18"/>
  <c r="O22" i="18"/>
  <c r="Q22" i="18" s="1"/>
  <c r="L27" i="18"/>
  <c r="N27" i="18" s="1"/>
  <c r="P27" i="18" s="1"/>
  <c r="M27" i="18"/>
  <c r="O5" i="18"/>
  <c r="N5" i="18"/>
  <c r="G7" i="18"/>
  <c r="N7" i="18"/>
  <c r="P7" i="18" s="1"/>
  <c r="O7" i="18"/>
  <c r="Q7" i="18" s="1"/>
  <c r="E2" i="18"/>
  <c r="G2" i="18" s="1"/>
  <c r="O3" i="18"/>
  <c r="M8" i="18"/>
  <c r="O8" i="18" s="1"/>
  <c r="Q8" i="18" s="1"/>
  <c r="M10" i="18"/>
  <c r="O10" i="18" s="1"/>
  <c r="Q10" i="18" s="1"/>
  <c r="L20" i="18"/>
  <c r="G10" i="18"/>
  <c r="M20" i="18"/>
  <c r="M28" i="18"/>
  <c r="O28" i="18" s="1"/>
  <c r="Q28" i="18" s="1"/>
  <c r="M18" i="18"/>
  <c r="N18" i="18" s="1"/>
  <c r="P18" i="18" s="1"/>
  <c r="P28" i="17"/>
  <c r="Q28" i="17"/>
  <c r="P22" i="17"/>
  <c r="Q22" i="17"/>
  <c r="L27" i="17"/>
  <c r="N27" i="17" s="1"/>
  <c r="P27" i="17" s="1"/>
  <c r="M27" i="17"/>
  <c r="O27" i="17"/>
  <c r="Q27" i="17" s="1"/>
  <c r="L28" i="17"/>
  <c r="N28" i="17" s="1"/>
  <c r="M28" i="17"/>
  <c r="L11" i="17"/>
  <c r="N11" i="17" s="1"/>
  <c r="P11" i="17" s="1"/>
  <c r="M11" i="17"/>
  <c r="H6" i="18" l="1"/>
  <c r="G4" i="18"/>
  <c r="H8" i="18"/>
  <c r="N6" i="18"/>
  <c r="N9" i="18"/>
  <c r="P9" i="18" s="1"/>
  <c r="N19" i="18"/>
  <c r="P19" i="18" s="1"/>
  <c r="H11" i="18"/>
  <c r="G6" i="18"/>
  <c r="N2" i="18"/>
  <c r="O25" i="18"/>
  <c r="Q25" i="18" s="1"/>
  <c r="N23" i="18"/>
  <c r="N26" i="18"/>
  <c r="P26" i="18" s="1"/>
  <c r="H7" i="18"/>
  <c r="G3" i="18"/>
  <c r="N24" i="18"/>
  <c r="P24" i="18" s="1"/>
  <c r="G11" i="18"/>
  <c r="O9" i="18"/>
  <c r="Q9" i="18" s="1"/>
  <c r="H5" i="18"/>
  <c r="O27" i="18"/>
  <c r="Q27" i="18" s="1"/>
  <c r="O24" i="18"/>
  <c r="Q24" i="18" s="1"/>
  <c r="G1" i="18"/>
  <c r="N10" i="18"/>
  <c r="P10" i="18" s="1"/>
  <c r="N8" i="18"/>
  <c r="P8" i="18" s="1"/>
  <c r="O18" i="18"/>
  <c r="Q18" i="18" s="1"/>
  <c r="N28" i="18"/>
  <c r="P28" i="18" s="1"/>
  <c r="H2" i="18"/>
  <c r="O20" i="18"/>
  <c r="Q20" i="18" s="1"/>
  <c r="N20" i="18"/>
  <c r="P20" i="18" s="1"/>
  <c r="O28" i="17"/>
  <c r="O11" i="17"/>
  <c r="Q11" i="17" s="1"/>
  <c r="B13" i="17"/>
  <c r="M24" i="17" s="1"/>
  <c r="A13" i="17"/>
  <c r="D4" i="17" s="1"/>
  <c r="C11" i="17"/>
  <c r="C12" i="17" s="1"/>
  <c r="C13" i="17" s="1"/>
  <c r="F1" i="17" s="1"/>
  <c r="M7" i="17"/>
  <c r="L7" i="17"/>
  <c r="E1" i="17" l="1"/>
  <c r="M19" i="17"/>
  <c r="L20" i="17"/>
  <c r="E4" i="17"/>
  <c r="L4" i="17"/>
  <c r="L22" i="17"/>
  <c r="M9" i="17"/>
  <c r="D11" i="17"/>
  <c r="G11" i="17" s="1"/>
  <c r="M1" i="17"/>
  <c r="D3" i="17"/>
  <c r="H3" i="17" s="1"/>
  <c r="M4" i="17"/>
  <c r="N4" i="17" s="1"/>
  <c r="P4" i="17" s="1"/>
  <c r="M22" i="17"/>
  <c r="N22" i="17" s="1"/>
  <c r="L9" i="17"/>
  <c r="O9" i="17" s="1"/>
  <c r="Q9" i="17" s="1"/>
  <c r="D1" i="17"/>
  <c r="H1" i="17" s="1"/>
  <c r="L1" i="17"/>
  <c r="O1" i="17" s="1"/>
  <c r="Q1" i="17" s="1"/>
  <c r="M2" i="17"/>
  <c r="E3" i="17"/>
  <c r="D6" i="17"/>
  <c r="L25" i="17"/>
  <c r="E11" i="17"/>
  <c r="L19" i="17"/>
  <c r="O19" i="17" s="1"/>
  <c r="Q19" i="17" s="1"/>
  <c r="E6" i="17"/>
  <c r="H6" i="17" s="1"/>
  <c r="M25" i="17"/>
  <c r="O25" i="17" s="1"/>
  <c r="Q25" i="17" s="1"/>
  <c r="N7" i="17"/>
  <c r="P7" i="17" s="1"/>
  <c r="G4" i="17"/>
  <c r="H4" i="17"/>
  <c r="N19" i="17"/>
  <c r="P19" i="17" s="1"/>
  <c r="G6" i="17"/>
  <c r="D10" i="17"/>
  <c r="O7" i="17"/>
  <c r="Q7" i="17" s="1"/>
  <c r="E10" i="17"/>
  <c r="M3" i="17"/>
  <c r="E5" i="17"/>
  <c r="L18" i="17"/>
  <c r="L26" i="17"/>
  <c r="M6" i="17"/>
  <c r="L3" i="17"/>
  <c r="L8" i="17"/>
  <c r="L10" i="17"/>
  <c r="M18" i="17"/>
  <c r="M26" i="17"/>
  <c r="D8" i="17"/>
  <c r="E8" i="17"/>
  <c r="M8" i="17"/>
  <c r="M10" i="17"/>
  <c r="L21" i="17"/>
  <c r="M23" i="17"/>
  <c r="E2" i="17"/>
  <c r="L23" i="17"/>
  <c r="D5" i="17"/>
  <c r="D2" i="17"/>
  <c r="L5" i="17"/>
  <c r="L6" i="17"/>
  <c r="M20" i="17"/>
  <c r="N20" i="17" s="1"/>
  <c r="P20" i="17" s="1"/>
  <c r="D7" i="17"/>
  <c r="M21" i="17"/>
  <c r="M5" i="17"/>
  <c r="E7" i="17"/>
  <c r="L24" i="17"/>
  <c r="L2" i="17"/>
  <c r="B13" i="16"/>
  <c r="M25" i="16" s="1"/>
  <c r="A13" i="16"/>
  <c r="L10" i="16" s="1"/>
  <c r="C11" i="16"/>
  <c r="C12" i="16" s="1"/>
  <c r="C13" i="16" s="1"/>
  <c r="F1" i="16" s="1"/>
  <c r="M10" i="16"/>
  <c r="E2" i="16" l="1"/>
  <c r="M8" i="16"/>
  <c r="H11" i="17"/>
  <c r="N25" i="17"/>
  <c r="P25" i="17" s="1"/>
  <c r="O20" i="17"/>
  <c r="Q20" i="17" s="1"/>
  <c r="G3" i="17"/>
  <c r="O22" i="17"/>
  <c r="O4" i="17"/>
  <c r="Q4" i="17" s="1"/>
  <c r="N9" i="17"/>
  <c r="P9" i="17" s="1"/>
  <c r="N1" i="17"/>
  <c r="P1" i="17" s="1"/>
  <c r="G1" i="17"/>
  <c r="N5" i="17"/>
  <c r="P5" i="17" s="1"/>
  <c r="O5" i="17"/>
  <c r="Q5" i="17" s="1"/>
  <c r="H2" i="17"/>
  <c r="G2" i="17"/>
  <c r="H5" i="17"/>
  <c r="G5" i="17"/>
  <c r="O23" i="17"/>
  <c r="Q23" i="17" s="1"/>
  <c r="N23" i="17"/>
  <c r="P23" i="17" s="1"/>
  <c r="O3" i="17"/>
  <c r="Q3" i="17" s="1"/>
  <c r="N3" i="17"/>
  <c r="P3" i="17" s="1"/>
  <c r="O8" i="17"/>
  <c r="Q8" i="17" s="1"/>
  <c r="N8" i="17"/>
  <c r="P8" i="17" s="1"/>
  <c r="G10" i="17"/>
  <c r="H10" i="17"/>
  <c r="O18" i="17"/>
  <c r="Q18" i="17" s="1"/>
  <c r="N18" i="17"/>
  <c r="P18" i="17" s="1"/>
  <c r="O26" i="17"/>
  <c r="Q26" i="17" s="1"/>
  <c r="N26" i="17"/>
  <c r="P26" i="17" s="1"/>
  <c r="O21" i="17"/>
  <c r="Q21" i="17" s="1"/>
  <c r="N21" i="17"/>
  <c r="P21" i="17" s="1"/>
  <c r="N2" i="17"/>
  <c r="P2" i="17" s="1"/>
  <c r="O2" i="17"/>
  <c r="Q2" i="17" s="1"/>
  <c r="N24" i="17"/>
  <c r="P24" i="17" s="1"/>
  <c r="O24" i="17"/>
  <c r="Q24" i="17" s="1"/>
  <c r="G8" i="17"/>
  <c r="H8" i="17"/>
  <c r="G7" i="17"/>
  <c r="H7" i="17"/>
  <c r="O6" i="17"/>
  <c r="Q6" i="17" s="1"/>
  <c r="N6" i="17"/>
  <c r="P6" i="17" s="1"/>
  <c r="O10" i="17"/>
  <c r="Q10" i="17" s="1"/>
  <c r="N10" i="17"/>
  <c r="P10" i="17" s="1"/>
  <c r="D11" i="16"/>
  <c r="L20" i="16"/>
  <c r="O10" i="16"/>
  <c r="Q10" i="16" s="1"/>
  <c r="P10" i="16"/>
  <c r="R10" i="16" s="1"/>
  <c r="M23" i="16"/>
  <c r="L23" i="16"/>
  <c r="M26" i="16"/>
  <c r="L18" i="16"/>
  <c r="M20" i="16"/>
  <c r="E4" i="16"/>
  <c r="M18" i="16"/>
  <c r="L24" i="16"/>
  <c r="D4" i="16"/>
  <c r="D1" i="16"/>
  <c r="L4" i="16"/>
  <c r="M4" i="16"/>
  <c r="L1" i="16"/>
  <c r="M24" i="16"/>
  <c r="D7" i="16"/>
  <c r="M2" i="16"/>
  <c r="L7" i="16"/>
  <c r="M7" i="16"/>
  <c r="D3" i="16"/>
  <c r="M1" i="16"/>
  <c r="E3" i="16"/>
  <c r="L19" i="16"/>
  <c r="D8" i="16"/>
  <c r="M19" i="16"/>
  <c r="L2" i="16"/>
  <c r="L26" i="16"/>
  <c r="M9" i="16"/>
  <c r="D6" i="16"/>
  <c r="D10" i="16"/>
  <c r="M6" i="16"/>
  <c r="E8" i="16"/>
  <c r="E10" i="16"/>
  <c r="L22" i="16"/>
  <c r="M5" i="16"/>
  <c r="L9" i="16"/>
  <c r="L3" i="16"/>
  <c r="M22" i="16"/>
  <c r="L5" i="16"/>
  <c r="E11" i="16"/>
  <c r="L6" i="16"/>
  <c r="E7" i="16"/>
  <c r="E1" i="16"/>
  <c r="L21" i="16"/>
  <c r="M21" i="16"/>
  <c r="E6" i="16"/>
  <c r="D5" i="16"/>
  <c r="M3" i="16"/>
  <c r="E5" i="16"/>
  <c r="L25" i="16"/>
  <c r="D2" i="16"/>
  <c r="L8" i="16"/>
  <c r="B13" i="15"/>
  <c r="A13" i="15"/>
  <c r="C11" i="15"/>
  <c r="C12" i="15" s="1"/>
  <c r="C13" i="15" s="1"/>
  <c r="F1" i="15" s="1"/>
  <c r="E3" i="15"/>
  <c r="M1" i="15"/>
  <c r="G11" i="16" l="1"/>
  <c r="O20" i="16"/>
  <c r="Q20" i="16" s="1"/>
  <c r="M25" i="15"/>
  <c r="M28" i="15"/>
  <c r="D3" i="15"/>
  <c r="L28" i="15"/>
  <c r="H8" i="16"/>
  <c r="G8" i="16"/>
  <c r="O8" i="16"/>
  <c r="Q8" i="16" s="1"/>
  <c r="P8" i="16"/>
  <c r="R8" i="16" s="1"/>
  <c r="P24" i="16"/>
  <c r="R24" i="16" s="1"/>
  <c r="O24" i="16"/>
  <c r="Q24" i="16" s="1"/>
  <c r="P19" i="16"/>
  <c r="R19" i="16" s="1"/>
  <c r="O19" i="16"/>
  <c r="Q19" i="16" s="1"/>
  <c r="O25" i="16"/>
  <c r="Q25" i="16" s="1"/>
  <c r="P25" i="16"/>
  <c r="R25" i="16" s="1"/>
  <c r="O3" i="16"/>
  <c r="Q3" i="16" s="1"/>
  <c r="P3" i="16"/>
  <c r="R3" i="16" s="1"/>
  <c r="H2" i="16"/>
  <c r="G2" i="16"/>
  <c r="H1" i="16"/>
  <c r="G1" i="16"/>
  <c r="O4" i="16"/>
  <c r="Q4" i="16" s="1"/>
  <c r="P4" i="16"/>
  <c r="R4" i="16" s="1"/>
  <c r="H11" i="16"/>
  <c r="P26" i="16"/>
  <c r="R26" i="16" s="1"/>
  <c r="O26" i="16"/>
  <c r="Q26" i="16" s="1"/>
  <c r="P1" i="16"/>
  <c r="R1" i="16" s="1"/>
  <c r="O1" i="16"/>
  <c r="Q1" i="16" s="1"/>
  <c r="P5" i="16"/>
  <c r="R5" i="16" s="1"/>
  <c r="O5" i="16"/>
  <c r="Q5" i="16" s="1"/>
  <c r="G4" i="16"/>
  <c r="H4" i="16"/>
  <c r="P9" i="16"/>
  <c r="R9" i="16" s="1"/>
  <c r="O9" i="16"/>
  <c r="Q9" i="16" s="1"/>
  <c r="P22" i="16"/>
  <c r="R22" i="16" s="1"/>
  <c r="O22" i="16"/>
  <c r="Q22" i="16" s="1"/>
  <c r="P18" i="16"/>
  <c r="R18" i="16" s="1"/>
  <c r="O18" i="16"/>
  <c r="Q18" i="16" s="1"/>
  <c r="G5" i="16"/>
  <c r="H5" i="16"/>
  <c r="G3" i="16"/>
  <c r="H3" i="16"/>
  <c r="O23" i="16"/>
  <c r="Q23" i="16" s="1"/>
  <c r="P23" i="16"/>
  <c r="R23" i="16" s="1"/>
  <c r="P7" i="16"/>
  <c r="R7" i="16" s="1"/>
  <c r="O7" i="16"/>
  <c r="Q7" i="16" s="1"/>
  <c r="H10" i="16"/>
  <c r="G10" i="16"/>
  <c r="P20" i="16"/>
  <c r="R20" i="16" s="1"/>
  <c r="P21" i="16"/>
  <c r="R21" i="16" s="1"/>
  <c r="O21" i="16"/>
  <c r="Q21" i="16" s="1"/>
  <c r="G6" i="16"/>
  <c r="H6" i="16"/>
  <c r="G7" i="16"/>
  <c r="H7" i="16"/>
  <c r="P6" i="16"/>
  <c r="R6" i="16" s="1"/>
  <c r="O6" i="16"/>
  <c r="Q6" i="16" s="1"/>
  <c r="O2" i="16"/>
  <c r="Q2" i="16" s="1"/>
  <c r="P2" i="16"/>
  <c r="R2" i="16" s="1"/>
  <c r="L20" i="15"/>
  <c r="O20" i="15" s="1"/>
  <c r="Q20" i="15" s="1"/>
  <c r="M20" i="15"/>
  <c r="H3" i="15"/>
  <c r="G3" i="15"/>
  <c r="P20" i="15"/>
  <c r="D2" i="15"/>
  <c r="L10" i="15"/>
  <c r="L21" i="15"/>
  <c r="M5" i="15"/>
  <c r="E7" i="15"/>
  <c r="L24" i="15"/>
  <c r="L6" i="15"/>
  <c r="E10" i="15"/>
  <c r="L2" i="15"/>
  <c r="D4" i="15"/>
  <c r="M24" i="15"/>
  <c r="D8" i="15"/>
  <c r="L26" i="15"/>
  <c r="L8" i="15"/>
  <c r="D7" i="15"/>
  <c r="D1" i="15"/>
  <c r="M2" i="15"/>
  <c r="E4" i="15"/>
  <c r="L19" i="15"/>
  <c r="L27" i="15"/>
  <c r="D10" i="15"/>
  <c r="D5" i="15"/>
  <c r="L5" i="15"/>
  <c r="E1" i="15"/>
  <c r="L7" i="15"/>
  <c r="L9" i="15"/>
  <c r="M19" i="15"/>
  <c r="M27" i="15"/>
  <c r="E8" i="15"/>
  <c r="M7" i="15"/>
  <c r="M9" i="15"/>
  <c r="D11" i="15"/>
  <c r="L22" i="15"/>
  <c r="M23" i="15"/>
  <c r="M3" i="15"/>
  <c r="E5" i="15"/>
  <c r="M26" i="15"/>
  <c r="M8" i="15"/>
  <c r="M21" i="15"/>
  <c r="L4" i="15"/>
  <c r="D6" i="15"/>
  <c r="E11" i="15"/>
  <c r="M22" i="15"/>
  <c r="L23" i="15"/>
  <c r="L18" i="15"/>
  <c r="M18" i="15"/>
  <c r="E2" i="15"/>
  <c r="M4" i="15"/>
  <c r="E6" i="15"/>
  <c r="L25" i="15"/>
  <c r="M6" i="15"/>
  <c r="L3" i="15"/>
  <c r="M10" i="15"/>
  <c r="L1" i="15"/>
  <c r="R20" i="15" l="1"/>
  <c r="T20" i="15"/>
  <c r="O28" i="15"/>
  <c r="Q28" i="15" s="1"/>
  <c r="P28" i="15"/>
  <c r="O26" i="15"/>
  <c r="Q26" i="15" s="1"/>
  <c r="P26" i="15"/>
  <c r="H4" i="15"/>
  <c r="G4" i="15"/>
  <c r="H8" i="15"/>
  <c r="G8" i="15"/>
  <c r="O4" i="15"/>
  <c r="Q4" i="15" s="1"/>
  <c r="P4" i="15"/>
  <c r="R4" i="15" s="1"/>
  <c r="P7" i="15"/>
  <c r="R7" i="15" s="1"/>
  <c r="O7" i="15"/>
  <c r="Q7" i="15" s="1"/>
  <c r="P5" i="15"/>
  <c r="R5" i="15" s="1"/>
  <c r="O5" i="15"/>
  <c r="Q5" i="15" s="1"/>
  <c r="H5" i="15"/>
  <c r="G5" i="15"/>
  <c r="P24" i="15"/>
  <c r="O24" i="15"/>
  <c r="Q24" i="15" s="1"/>
  <c r="G6" i="15"/>
  <c r="H6" i="15"/>
  <c r="O1" i="15"/>
  <c r="Q1" i="15" s="1"/>
  <c r="P1" i="15"/>
  <c r="R1" i="15" s="1"/>
  <c r="P21" i="15"/>
  <c r="O21" i="15"/>
  <c r="Q21" i="15" s="1"/>
  <c r="P23" i="15"/>
  <c r="O23" i="15"/>
  <c r="Q23" i="15" s="1"/>
  <c r="P9" i="15"/>
  <c r="R9" i="15" s="1"/>
  <c r="O9" i="15"/>
  <c r="Q9" i="15" s="1"/>
  <c r="P2" i="15"/>
  <c r="R2" i="15" s="1"/>
  <c r="O2" i="15"/>
  <c r="Q2" i="15" s="1"/>
  <c r="P27" i="15"/>
  <c r="O27" i="15"/>
  <c r="Q27" i="15" s="1"/>
  <c r="H2" i="15"/>
  <c r="G2" i="15"/>
  <c r="H1" i="15"/>
  <c r="G1" i="15"/>
  <c r="H7" i="15"/>
  <c r="G7" i="15"/>
  <c r="P6" i="15"/>
  <c r="R6" i="15" s="1"/>
  <c r="O6" i="15"/>
  <c r="Q6" i="15" s="1"/>
  <c r="O3" i="15"/>
  <c r="Q3" i="15" s="1"/>
  <c r="P3" i="15"/>
  <c r="R3" i="15" s="1"/>
  <c r="H10" i="15"/>
  <c r="G10" i="15"/>
  <c r="P25" i="15"/>
  <c r="O25" i="15"/>
  <c r="Q25" i="15" s="1"/>
  <c r="P19" i="15"/>
  <c r="O19" i="15"/>
  <c r="Q19" i="15" s="1"/>
  <c r="P22" i="15"/>
  <c r="O22" i="15"/>
  <c r="Q22" i="15" s="1"/>
  <c r="O10" i="15"/>
  <c r="Q10" i="15" s="1"/>
  <c r="P10" i="15"/>
  <c r="R10" i="15" s="1"/>
  <c r="H11" i="15"/>
  <c r="G11" i="15"/>
  <c r="P18" i="15"/>
  <c r="O18" i="15"/>
  <c r="Q18" i="15" s="1"/>
  <c r="O8" i="15"/>
  <c r="Q8" i="15" s="1"/>
  <c r="P8" i="15"/>
  <c r="R8" i="15" s="1"/>
  <c r="T23" i="15" l="1"/>
  <c r="R23" i="15"/>
  <c r="R18" i="15"/>
  <c r="T18" i="15"/>
  <c r="R26" i="15"/>
  <c r="T26" i="15"/>
  <c r="R22" i="15"/>
  <c r="T22" i="15"/>
  <c r="R24" i="15"/>
  <c r="T24" i="15"/>
  <c r="R21" i="15"/>
  <c r="T21" i="15"/>
  <c r="R28" i="15"/>
  <c r="T28" i="15"/>
  <c r="R25" i="15"/>
  <c r="T25" i="15"/>
  <c r="R19" i="15"/>
  <c r="T19" i="15"/>
  <c r="R27" i="15"/>
  <c r="T27" i="15"/>
  <c r="B13" i="4"/>
  <c r="M25" i="4" s="1"/>
  <c r="A13" i="4"/>
  <c r="L10" i="4" s="1"/>
  <c r="C11" i="4"/>
  <c r="C12" i="4" s="1"/>
  <c r="C13" i="4" s="1"/>
  <c r="F1" i="4" s="1"/>
  <c r="E2" i="4" l="1"/>
  <c r="D7" i="4"/>
  <c r="M8" i="4"/>
  <c r="M10" i="4"/>
  <c r="L20" i="4"/>
  <c r="M20" i="4"/>
  <c r="O10" i="4"/>
  <c r="P10" i="4"/>
  <c r="P20" i="4"/>
  <c r="M23" i="4"/>
  <c r="L26" i="4"/>
  <c r="M18" i="4"/>
  <c r="M26" i="4"/>
  <c r="L23" i="4"/>
  <c r="M9" i="4"/>
  <c r="E1" i="4"/>
  <c r="L4" i="4"/>
  <c r="L5" i="4"/>
  <c r="E7" i="4"/>
  <c r="H7" i="4" s="1"/>
  <c r="L2" i="4"/>
  <c r="L21" i="4"/>
  <c r="L24" i="4"/>
  <c r="L1" i="4"/>
  <c r="D3" i="4"/>
  <c r="M24" i="4"/>
  <c r="L18" i="4"/>
  <c r="M4" i="4"/>
  <c r="M1" i="4"/>
  <c r="E3" i="4"/>
  <c r="L19" i="4"/>
  <c r="L27" i="4"/>
  <c r="D4" i="4"/>
  <c r="E11" i="4"/>
  <c r="L6" i="4"/>
  <c r="D8" i="4"/>
  <c r="D10" i="4"/>
  <c r="M19" i="4"/>
  <c r="M27" i="4"/>
  <c r="E8" i="4"/>
  <c r="M5" i="4"/>
  <c r="D1" i="4"/>
  <c r="D6" i="4"/>
  <c r="E6" i="4"/>
  <c r="E10" i="4"/>
  <c r="L3" i="4"/>
  <c r="D5" i="4"/>
  <c r="M22" i="4"/>
  <c r="M2" i="4"/>
  <c r="L9" i="4"/>
  <c r="M7" i="4"/>
  <c r="L22" i="4"/>
  <c r="M3" i="4"/>
  <c r="E4" i="4"/>
  <c r="L7" i="4"/>
  <c r="D11" i="4"/>
  <c r="M21" i="4"/>
  <c r="M6" i="4"/>
  <c r="E5" i="4"/>
  <c r="L25" i="4"/>
  <c r="D2" i="4"/>
  <c r="L8" i="4"/>
  <c r="R10" i="4" l="1"/>
  <c r="W10" i="4"/>
  <c r="R20" i="4"/>
  <c r="W20" i="4"/>
  <c r="U20" i="4"/>
  <c r="Q10" i="4"/>
  <c r="V10" i="4"/>
  <c r="O20" i="4"/>
  <c r="P6" i="4"/>
  <c r="O6" i="4"/>
  <c r="O2" i="4"/>
  <c r="P2" i="4"/>
  <c r="P27" i="4"/>
  <c r="O27" i="4"/>
  <c r="O3" i="4"/>
  <c r="P3" i="4"/>
  <c r="O23" i="4"/>
  <c r="P23" i="4"/>
  <c r="O25" i="4"/>
  <c r="P25" i="4"/>
  <c r="P4" i="4"/>
  <c r="O4" i="4"/>
  <c r="P19" i="4"/>
  <c r="O19" i="4"/>
  <c r="H1" i="4"/>
  <c r="G1" i="4"/>
  <c r="P26" i="4"/>
  <c r="O26" i="4"/>
  <c r="P18" i="4"/>
  <c r="G11" i="4"/>
  <c r="H11" i="4"/>
  <c r="P7" i="4"/>
  <c r="O7" i="4"/>
  <c r="H3" i="4"/>
  <c r="G3" i="4"/>
  <c r="G7" i="4"/>
  <c r="H8" i="4"/>
  <c r="G8" i="4"/>
  <c r="P5" i="4"/>
  <c r="O5" i="4"/>
  <c r="P8" i="4"/>
  <c r="O8" i="4"/>
  <c r="H6" i="4"/>
  <c r="G6" i="4"/>
  <c r="P1" i="4"/>
  <c r="O1" i="4"/>
  <c r="P9" i="4"/>
  <c r="O9" i="4"/>
  <c r="G4" i="4"/>
  <c r="H4" i="4"/>
  <c r="G5" i="4"/>
  <c r="H5" i="4"/>
  <c r="G2" i="4"/>
  <c r="H2" i="4"/>
  <c r="P24" i="4"/>
  <c r="O24" i="4"/>
  <c r="P22" i="4"/>
  <c r="O22" i="4"/>
  <c r="H10" i="4"/>
  <c r="G10" i="4"/>
  <c r="O21" i="4"/>
  <c r="P21" i="4"/>
  <c r="R1" i="4" l="1"/>
  <c r="W1" i="4"/>
  <c r="Q19" i="4"/>
  <c r="T19" i="4"/>
  <c r="V19" i="4"/>
  <c r="R21" i="4"/>
  <c r="W21" i="4"/>
  <c r="U21" i="4"/>
  <c r="Q21" i="4"/>
  <c r="V21" i="4"/>
  <c r="T21" i="4"/>
  <c r="R27" i="4"/>
  <c r="W27" i="4"/>
  <c r="U27" i="4"/>
  <c r="R26" i="4"/>
  <c r="W26" i="4"/>
  <c r="U26" i="4"/>
  <c r="Q20" i="4"/>
  <c r="V20" i="4"/>
  <c r="T20" i="4"/>
  <c r="Q3" i="4"/>
  <c r="V3" i="4"/>
  <c r="R18" i="4"/>
  <c r="U18" i="4"/>
  <c r="W18" i="4"/>
  <c r="Q22" i="4"/>
  <c r="V22" i="4"/>
  <c r="T22" i="4"/>
  <c r="R19" i="4"/>
  <c r="W19" i="4"/>
  <c r="U19" i="4"/>
  <c r="Q8" i="4"/>
  <c r="V8" i="4"/>
  <c r="R9" i="4"/>
  <c r="W9" i="4"/>
  <c r="V1" i="4"/>
  <c r="Q1" i="4"/>
  <c r="Q2" i="4"/>
  <c r="V2" i="4"/>
  <c r="Q24" i="4"/>
  <c r="T24" i="4"/>
  <c r="V24" i="4"/>
  <c r="R6" i="4"/>
  <c r="W6" i="4"/>
  <c r="R4" i="4"/>
  <c r="W4" i="4"/>
  <c r="R3" i="4"/>
  <c r="W3" i="4"/>
  <c r="Q18" i="4"/>
  <c r="V18" i="4"/>
  <c r="T18" i="4"/>
  <c r="Q26" i="4"/>
  <c r="T26" i="4"/>
  <c r="V26" i="4"/>
  <c r="R8" i="4"/>
  <c r="W8" i="4"/>
  <c r="Q6" i="4"/>
  <c r="V6" i="4"/>
  <c r="Q5" i="4"/>
  <c r="V5" i="4"/>
  <c r="R24" i="4"/>
  <c r="W24" i="4"/>
  <c r="U24" i="4"/>
  <c r="Q4" i="4"/>
  <c r="V4" i="4"/>
  <c r="Q27" i="4"/>
  <c r="T27" i="4"/>
  <c r="V27" i="4"/>
  <c r="R2" i="4"/>
  <c r="W2" i="4"/>
  <c r="R22" i="4"/>
  <c r="W22" i="4"/>
  <c r="U22" i="4"/>
  <c r="R5" i="4"/>
  <c r="W5" i="4"/>
  <c r="R25" i="4"/>
  <c r="W25" i="4"/>
  <c r="U25" i="4"/>
  <c r="Q25" i="4"/>
  <c r="T25" i="4"/>
  <c r="V25" i="4"/>
  <c r="Q7" i="4"/>
  <c r="V7" i="4"/>
  <c r="R23" i="4"/>
  <c r="W23" i="4"/>
  <c r="U23" i="4"/>
  <c r="Q9" i="4"/>
  <c r="V9" i="4"/>
  <c r="R7" i="4"/>
  <c r="W7" i="4"/>
  <c r="Q23" i="4"/>
  <c r="T23" i="4"/>
  <c r="V23" i="4"/>
  <c r="C11" i="1"/>
  <c r="C12" i="1" s="1"/>
  <c r="C13" i="1" s="1"/>
  <c r="F1" i="1" s="1"/>
  <c r="B13" i="1"/>
  <c r="E2" i="1" s="1"/>
  <c r="A13" i="1"/>
  <c r="D2" i="1" s="1"/>
  <c r="L22" i="1" l="1"/>
  <c r="L21" i="1"/>
  <c r="L20" i="1"/>
  <c r="L19" i="1"/>
  <c r="L23" i="1"/>
  <c r="L18" i="1"/>
  <c r="L11" i="1"/>
  <c r="L8" i="1"/>
  <c r="L7" i="1"/>
  <c r="L6" i="1"/>
  <c r="L5" i="1"/>
  <c r="L1" i="1"/>
  <c r="L4" i="1"/>
  <c r="L27" i="1"/>
  <c r="L3" i="1"/>
  <c r="L26" i="1"/>
  <c r="L2" i="1"/>
  <c r="L25" i="1"/>
  <c r="L24" i="1"/>
  <c r="G2" i="1"/>
  <c r="H2" i="1"/>
  <c r="M23" i="1"/>
  <c r="M3" i="1"/>
  <c r="M18" i="1"/>
  <c r="M10" i="1"/>
  <c r="M9" i="1"/>
  <c r="M7" i="1"/>
  <c r="M27" i="1"/>
  <c r="M4" i="1"/>
  <c r="M2" i="1"/>
  <c r="M22" i="1"/>
  <c r="M21" i="1"/>
  <c r="D11" i="1"/>
  <c r="L10" i="1"/>
  <c r="M20" i="1"/>
  <c r="E10" i="1"/>
  <c r="M11" i="1"/>
  <c r="M8" i="1"/>
  <c r="M6" i="1"/>
  <c r="M5" i="1"/>
  <c r="M26" i="1"/>
  <c r="M25" i="1"/>
  <c r="M24" i="1"/>
  <c r="M1" i="1"/>
  <c r="E11" i="1"/>
  <c r="L9" i="1"/>
  <c r="M19" i="1"/>
  <c r="D10" i="1"/>
  <c r="E7" i="1"/>
  <c r="D1" i="1"/>
  <c r="D5" i="1"/>
  <c r="E1" i="1"/>
  <c r="D8" i="1"/>
  <c r="D6" i="1"/>
  <c r="E4" i="1"/>
  <c r="E8" i="1"/>
  <c r="D7" i="1"/>
  <c r="E6" i="1"/>
  <c r="E5" i="1"/>
  <c r="D4" i="1"/>
  <c r="E3" i="1"/>
  <c r="D3" i="1"/>
  <c r="H3" i="1" s="1"/>
  <c r="G5" i="1" l="1"/>
  <c r="G11" i="1"/>
  <c r="H7" i="1"/>
  <c r="G6" i="1"/>
  <c r="O26" i="1"/>
  <c r="Q26" i="1" s="1"/>
  <c r="P26" i="1"/>
  <c r="R26" i="1" s="1"/>
  <c r="G8" i="1"/>
  <c r="O25" i="1"/>
  <c r="Q25" i="1" s="1"/>
  <c r="P25" i="1"/>
  <c r="R25" i="1" s="1"/>
  <c r="O9" i="1"/>
  <c r="Q9" i="1" s="1"/>
  <c r="P9" i="1"/>
  <c r="R9" i="1" s="1"/>
  <c r="O2" i="1"/>
  <c r="Q2" i="1" s="1"/>
  <c r="P2" i="1"/>
  <c r="R2" i="1" s="1"/>
  <c r="O3" i="1"/>
  <c r="Q3" i="1" s="1"/>
  <c r="P3" i="1"/>
  <c r="R3" i="1" s="1"/>
  <c r="O27" i="1"/>
  <c r="Q27" i="1" s="1"/>
  <c r="P27" i="1"/>
  <c r="R27" i="1" s="1"/>
  <c r="G7" i="1"/>
  <c r="O10" i="1"/>
  <c r="Q10" i="1" s="1"/>
  <c r="P10" i="1"/>
  <c r="R10" i="1" s="1"/>
  <c r="O24" i="1"/>
  <c r="Q24" i="1" s="1"/>
  <c r="P24" i="1"/>
  <c r="R24" i="1" s="1"/>
  <c r="O4" i="1"/>
  <c r="Q4" i="1" s="1"/>
  <c r="P4" i="1"/>
  <c r="R4" i="1" s="1"/>
  <c r="P1" i="1"/>
  <c r="R1" i="1" s="1"/>
  <c r="O1" i="1"/>
  <c r="Q1" i="1" s="1"/>
  <c r="O5" i="1"/>
  <c r="Q5" i="1" s="1"/>
  <c r="P5" i="1"/>
  <c r="R5" i="1" s="1"/>
  <c r="O6" i="1"/>
  <c r="Q6" i="1" s="1"/>
  <c r="P6" i="1"/>
  <c r="R6" i="1" s="1"/>
  <c r="O7" i="1"/>
  <c r="Q7" i="1" s="1"/>
  <c r="P7" i="1"/>
  <c r="R7" i="1" s="1"/>
  <c r="H5" i="1"/>
  <c r="P8" i="1"/>
  <c r="R8" i="1" s="1"/>
  <c r="O8" i="1"/>
  <c r="Q8" i="1" s="1"/>
  <c r="O11" i="1"/>
  <c r="Q11" i="1" s="1"/>
  <c r="P11" i="1"/>
  <c r="R11" i="1" s="1"/>
  <c r="O18" i="1"/>
  <c r="Q18" i="1" s="1"/>
  <c r="P18" i="1"/>
  <c r="R18" i="1" s="1"/>
  <c r="P23" i="1"/>
  <c r="R23" i="1" s="1"/>
  <c r="O23" i="1"/>
  <c r="Q23" i="1" s="1"/>
  <c r="O19" i="1"/>
  <c r="Q19" i="1" s="1"/>
  <c r="P19" i="1"/>
  <c r="R19" i="1" s="1"/>
  <c r="O20" i="1"/>
  <c r="Q20" i="1" s="1"/>
  <c r="P20" i="1"/>
  <c r="R20" i="1" s="1"/>
  <c r="O21" i="1"/>
  <c r="Q21" i="1" s="1"/>
  <c r="P21" i="1"/>
  <c r="R21" i="1" s="1"/>
  <c r="O22" i="1"/>
  <c r="Q22" i="1" s="1"/>
  <c r="P22" i="1"/>
  <c r="R22" i="1" s="1"/>
  <c r="H1" i="1"/>
  <c r="G10" i="1"/>
  <c r="H6" i="1"/>
  <c r="H10" i="1"/>
  <c r="H11" i="1"/>
  <c r="H4" i="1"/>
  <c r="H8" i="1"/>
  <c r="G3" i="1"/>
  <c r="G4" i="1"/>
  <c r="G1" i="1"/>
</calcChain>
</file>

<file path=xl/sharedStrings.xml><?xml version="1.0" encoding="utf-8"?>
<sst xmlns="http://schemas.openxmlformats.org/spreadsheetml/2006/main" count="22" uniqueCount="2">
  <si>
    <t>xylem</t>
    <phoneticPr fontId="2"/>
  </si>
  <si>
    <t>pse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</si>
</sst>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4"/>
      <name val="游ゴシック"/>
      <family val="2"/>
      <charset val="128"/>
      <scheme val="minor"/>
    </font>
    <font>
      <sz val="12"/>
      <color theme="5"/>
      <name val="游ゴシック"/>
      <family val="2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'Control_0004-0009_af1'!$A$10:$A$11</c:f>
              <c:numCache>
                <c:formatCode>General</c:formatCode>
                <c:ptCount val="2"/>
                <c:pt idx="0">
                  <c:v>170.15151515151501</c:v>
                </c:pt>
                <c:pt idx="1">
                  <c:v>207.597122302158</c:v>
                </c:pt>
              </c:numCache>
            </c:numRef>
          </c:xVal>
          <c:yVal>
            <c:numRef>
              <c:f>'Control_0004-0009_af1'!$B$10:$B$11</c:f>
              <c:numCache>
                <c:formatCode>General</c:formatCode>
                <c:ptCount val="2"/>
                <c:pt idx="0">
                  <c:v>130.36489898989899</c:v>
                </c:pt>
                <c:pt idx="1">
                  <c:v>308.63758992805703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C-4245-8799-544115F098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'Control_0004-0009_af1'!$J$1:$J$11</c:f>
              <c:numCache>
                <c:formatCode>General</c:formatCode>
                <c:ptCount val="11"/>
                <c:pt idx="0">
                  <c:v>94</c:v>
                </c:pt>
                <c:pt idx="1">
                  <c:v>118</c:v>
                </c:pt>
                <c:pt idx="2">
                  <c:v>136</c:v>
                </c:pt>
                <c:pt idx="3">
                  <c:v>166</c:v>
                </c:pt>
                <c:pt idx="4">
                  <c:v>176</c:v>
                </c:pt>
                <c:pt idx="5">
                  <c:v>210</c:v>
                </c:pt>
                <c:pt idx="6">
                  <c:v>226</c:v>
                </c:pt>
                <c:pt idx="7">
                  <c:v>252</c:v>
                </c:pt>
                <c:pt idx="8">
                  <c:v>269</c:v>
                </c:pt>
                <c:pt idx="9">
                  <c:v>295</c:v>
                </c:pt>
              </c:numCache>
            </c:numRef>
          </c:xVal>
          <c:yVal>
            <c:numRef>
              <c:f>'Control_0004-0009_af1'!$K$1:$K$11</c:f>
              <c:numCache>
                <c:formatCode>General</c:formatCode>
                <c:ptCount val="11"/>
                <c:pt idx="0">
                  <c:v>248</c:v>
                </c:pt>
                <c:pt idx="1">
                  <c:v>241</c:v>
                </c:pt>
                <c:pt idx="2">
                  <c:v>254</c:v>
                </c:pt>
                <c:pt idx="3">
                  <c:v>249</c:v>
                </c:pt>
                <c:pt idx="4">
                  <c:v>232</c:v>
                </c:pt>
                <c:pt idx="5">
                  <c:v>234</c:v>
                </c:pt>
                <c:pt idx="6">
                  <c:v>224</c:v>
                </c:pt>
                <c:pt idx="7">
                  <c:v>228</c:v>
                </c:pt>
                <c:pt idx="8">
                  <c:v>214</c:v>
                </c:pt>
                <c:pt idx="9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C-4245-8799-544115F098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'Control_0004-0009_af1'!$J$18:$J$27</c:f>
              <c:numCache>
                <c:formatCode>General</c:formatCode>
                <c:ptCount val="10"/>
                <c:pt idx="0">
                  <c:v>90</c:v>
                </c:pt>
                <c:pt idx="1">
                  <c:v>117</c:v>
                </c:pt>
                <c:pt idx="2">
                  <c:v>129</c:v>
                </c:pt>
                <c:pt idx="3">
                  <c:v>165</c:v>
                </c:pt>
                <c:pt idx="4">
                  <c:v>169</c:v>
                </c:pt>
                <c:pt idx="5">
                  <c:v>197</c:v>
                </c:pt>
                <c:pt idx="6">
                  <c:v>221</c:v>
                </c:pt>
                <c:pt idx="7">
                  <c:v>242</c:v>
                </c:pt>
                <c:pt idx="8">
                  <c:v>260</c:v>
                </c:pt>
                <c:pt idx="9">
                  <c:v>279</c:v>
                </c:pt>
              </c:numCache>
            </c:numRef>
          </c:xVal>
          <c:yVal>
            <c:numRef>
              <c:f>'Control_0004-0009_af1'!$K$18:$K$27</c:f>
              <c:numCache>
                <c:formatCode>General</c:formatCode>
                <c:ptCount val="10"/>
                <c:pt idx="0">
                  <c:v>197</c:v>
                </c:pt>
                <c:pt idx="1">
                  <c:v>198</c:v>
                </c:pt>
                <c:pt idx="2">
                  <c:v>217</c:v>
                </c:pt>
                <c:pt idx="3">
                  <c:v>212</c:v>
                </c:pt>
                <c:pt idx="4">
                  <c:v>201</c:v>
                </c:pt>
                <c:pt idx="5">
                  <c:v>194</c:v>
                </c:pt>
                <c:pt idx="6">
                  <c:v>197</c:v>
                </c:pt>
                <c:pt idx="7">
                  <c:v>181</c:v>
                </c:pt>
                <c:pt idx="8">
                  <c:v>183</c:v>
                </c:pt>
                <c:pt idx="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9C-4245-8799-544115F0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'Control_0004-0009_af1'!$G$10:$G$11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'Control_0004-0009_af1'!$H$10:$H$11</c:f>
              <c:numCache>
                <c:formatCode>General</c:formatCode>
                <c:ptCount val="2"/>
                <c:pt idx="0">
                  <c:v>-91.081455067994384</c:v>
                </c:pt>
                <c:pt idx="1">
                  <c:v>91.081455067994341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0-1747-827A-14E6F94199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505719749591194E-3"/>
                  <c:y val="-9.82782565565131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'Control_0004-0009_af1'!$O$1:$O$11</c:f>
              <c:numCache>
                <c:formatCode>General</c:formatCode>
                <c:ptCount val="11"/>
                <c:pt idx="0">
                  <c:v>-98.70644518802419</c:v>
                </c:pt>
                <c:pt idx="1">
                  <c:v>-73.780054688549924</c:v>
                </c:pt>
                <c:pt idx="2">
                  <c:v>-58.836751785141288</c:v>
                </c:pt>
                <c:pt idx="3">
                  <c:v>-28.449617764469078</c:v>
                </c:pt>
                <c:pt idx="4">
                  <c:v>-15.168636311458435</c:v>
                </c:pt>
                <c:pt idx="5">
                  <c:v>17.694147188910108</c:v>
                </c:pt>
                <c:pt idx="6">
                  <c:v>35.408066691557849</c:v>
                </c:pt>
                <c:pt idx="7">
                  <c:v>60.030573723539021</c:v>
                </c:pt>
                <c:pt idx="8">
                  <c:v>79.545381888405828</c:v>
                </c:pt>
                <c:pt idx="9">
                  <c:v>104.16788892038699</c:v>
                </c:pt>
                <c:pt idx="10">
                  <c:v>5.4614437323627953</c:v>
                </c:pt>
              </c:numCache>
            </c:numRef>
          </c:xVal>
          <c:yVal>
            <c:numRef>
              <c:f>'Control_0004-0009_af1'!$P$1:$P$11</c:f>
              <c:numCache>
                <c:formatCode>General</c:formatCode>
                <c:ptCount val="11"/>
                <c:pt idx="0">
                  <c:v>8.3876754593791425</c:v>
                </c:pt>
                <c:pt idx="1">
                  <c:v>6.4706317280785246</c:v>
                </c:pt>
                <c:pt idx="2">
                  <c:v>22.893107130312472</c:v>
                </c:pt>
                <c:pt idx="3">
                  <c:v>24.16671853482562</c:v>
                </c:pt>
                <c:pt idx="4">
                  <c:v>9.5853766334508599</c:v>
                </c:pt>
                <c:pt idx="5">
                  <c:v>18.531742410005332</c:v>
                </c:pt>
                <c:pt idx="6">
                  <c:v>12.034277069296232</c:v>
                </c:pt>
                <c:pt idx="7">
                  <c:v>21.293442661294115</c:v>
                </c:pt>
                <c:pt idx="8">
                  <c:v>11.086961275015669</c:v>
                </c:pt>
                <c:pt idx="9">
                  <c:v>20.346126867013552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0-1747-827A-14E6F94199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906086154967684E-4"/>
                  <c:y val="0.13347293694587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'Control_0004-0009_af1'!$O$18:$O$27</c:f>
              <c:numCache>
                <c:formatCode>General</c:formatCode>
                <c:ptCount val="10"/>
                <c:pt idx="0">
                  <c:v>-92.137406517985127</c:v>
                </c:pt>
                <c:pt idx="1">
                  <c:v>-65.919571918097063</c:v>
                </c:pt>
                <c:pt idx="2">
                  <c:v>-58.08150129038372</c:v>
                </c:pt>
                <c:pt idx="3">
                  <c:v>-21.82250155988924</c:v>
                </c:pt>
                <c:pt idx="4">
                  <c:v>-15.646752382573876</c:v>
                </c:pt>
                <c:pt idx="5">
                  <c:v>13.194215256781906</c:v>
                </c:pt>
                <c:pt idx="6">
                  <c:v>36.06499481313449</c:v>
                </c:pt>
                <c:pt idx="7">
                  <c:v>59.905502306507138</c:v>
                </c:pt>
                <c:pt idx="8">
                  <c:v>77.109977247349619</c:v>
                </c:pt>
                <c:pt idx="9">
                  <c:v>97.55426851059633</c:v>
                </c:pt>
              </c:numCache>
            </c:numRef>
          </c:xVal>
          <c:yVal>
            <c:numRef>
              <c:f>'Control_0004-0009_af1'!$P$18:$P$27</c:f>
              <c:numCache>
                <c:formatCode>General</c:formatCode>
                <c:ptCount val="10"/>
                <c:pt idx="0">
                  <c:v>-42.345427451358844</c:v>
                </c:pt>
                <c:pt idx="1">
                  <c:v>-35.81663361995993</c:v>
                </c:pt>
                <c:pt idx="2">
                  <c:v>-14.755659073776719</c:v>
                </c:pt>
                <c:pt idx="3">
                  <c:v>-12.248681103390563</c:v>
                </c:pt>
                <c:pt idx="4">
                  <c:v>-22.191523860816059</c:v>
                </c:pt>
                <c:pt idx="5">
                  <c:v>-23.286323214868005</c:v>
                </c:pt>
                <c:pt idx="6">
                  <c:v>-15.416924096464836</c:v>
                </c:pt>
                <c:pt idx="7">
                  <c:v>-26.758449675435372</c:v>
                </c:pt>
                <c:pt idx="8">
                  <c:v>-21.101061407875587</c:v>
                </c:pt>
                <c:pt idx="9">
                  <c:v>-26.003199180677804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10-1747-827A-14E6F941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'Cont0004-0002_af2'!$A$10:$A$11</c:f>
              <c:numCache>
                <c:formatCode>General</c:formatCode>
                <c:ptCount val="2"/>
                <c:pt idx="0">
                  <c:v>168.076569678407</c:v>
                </c:pt>
                <c:pt idx="1">
                  <c:v>228.81259600614399</c:v>
                </c:pt>
              </c:numCache>
            </c:numRef>
          </c:xVal>
          <c:yVal>
            <c:numRef>
              <c:f>'Cont0004-0002_af2'!$B$10:$B$11</c:f>
              <c:numCache>
                <c:formatCode>General</c:formatCode>
                <c:ptCount val="2"/>
                <c:pt idx="0">
                  <c:v>90.791730474732006</c:v>
                </c:pt>
                <c:pt idx="1">
                  <c:v>239.76804915514501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B-844C-AA4D-AD24BBCE00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'Cont0004-0002_af2'!$J$1:$J$11</c:f>
              <c:numCache>
                <c:formatCode>General</c:formatCode>
                <c:ptCount val="11"/>
                <c:pt idx="0">
                  <c:v>114</c:v>
                </c:pt>
                <c:pt idx="1">
                  <c:v>138</c:v>
                </c:pt>
                <c:pt idx="2">
                  <c:v>139</c:v>
                </c:pt>
                <c:pt idx="3">
                  <c:v>165</c:v>
                </c:pt>
                <c:pt idx="4">
                  <c:v>180</c:v>
                </c:pt>
                <c:pt idx="5">
                  <c:v>212</c:v>
                </c:pt>
                <c:pt idx="6">
                  <c:v>220</c:v>
                </c:pt>
                <c:pt idx="7">
                  <c:v>259</c:v>
                </c:pt>
                <c:pt idx="8">
                  <c:v>275</c:v>
                </c:pt>
                <c:pt idx="9">
                  <c:v>296</c:v>
                </c:pt>
              </c:numCache>
            </c:numRef>
          </c:xVal>
          <c:yVal>
            <c:numRef>
              <c:f>'Cont0004-0002_af2'!$K$1:$K$11</c:f>
              <c:numCache>
                <c:formatCode>General</c:formatCode>
                <c:ptCount val="11"/>
                <c:pt idx="0">
                  <c:v>224</c:v>
                </c:pt>
                <c:pt idx="1">
                  <c:v>209</c:v>
                </c:pt>
                <c:pt idx="2">
                  <c:v>199</c:v>
                </c:pt>
                <c:pt idx="3">
                  <c:v>183</c:v>
                </c:pt>
                <c:pt idx="4">
                  <c:v>188</c:v>
                </c:pt>
                <c:pt idx="5">
                  <c:v>180</c:v>
                </c:pt>
                <c:pt idx="6">
                  <c:v>167</c:v>
                </c:pt>
                <c:pt idx="7">
                  <c:v>172</c:v>
                </c:pt>
                <c:pt idx="8">
                  <c:v>160</c:v>
                </c:pt>
                <c:pt idx="9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B-844C-AA4D-AD24BBCE00A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'Cont0004-0002_af2'!$J$18:$J$27</c:f>
              <c:numCache>
                <c:formatCode>General</c:formatCode>
                <c:ptCount val="10"/>
                <c:pt idx="0">
                  <c:v>92</c:v>
                </c:pt>
                <c:pt idx="1">
                  <c:v>112</c:v>
                </c:pt>
                <c:pt idx="2">
                  <c:v>116</c:v>
                </c:pt>
                <c:pt idx="3">
                  <c:v>131</c:v>
                </c:pt>
                <c:pt idx="4">
                  <c:v>161</c:v>
                </c:pt>
                <c:pt idx="5">
                  <c:v>178</c:v>
                </c:pt>
                <c:pt idx="6">
                  <c:v>211</c:v>
                </c:pt>
                <c:pt idx="7">
                  <c:v>227</c:v>
                </c:pt>
                <c:pt idx="8">
                  <c:v>245</c:v>
                </c:pt>
                <c:pt idx="9">
                  <c:v>264</c:v>
                </c:pt>
              </c:numCache>
            </c:numRef>
          </c:xVal>
          <c:yVal>
            <c:numRef>
              <c:f>'Cont0004-0002_af2'!$K$18:$K$27</c:f>
              <c:numCache>
                <c:formatCode>General</c:formatCode>
                <c:ptCount val="10"/>
                <c:pt idx="0">
                  <c:v>187</c:v>
                </c:pt>
                <c:pt idx="1">
                  <c:v>182</c:v>
                </c:pt>
                <c:pt idx="2">
                  <c:v>166</c:v>
                </c:pt>
                <c:pt idx="3">
                  <c:v>158</c:v>
                </c:pt>
                <c:pt idx="4">
                  <c:v>164</c:v>
                </c:pt>
                <c:pt idx="5">
                  <c:v>150</c:v>
                </c:pt>
                <c:pt idx="6">
                  <c:v>151</c:v>
                </c:pt>
                <c:pt idx="7">
                  <c:v>135</c:v>
                </c:pt>
                <c:pt idx="8">
                  <c:v>133</c:v>
                </c:pt>
                <c:pt idx="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B-844C-AA4D-AD24BBCE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'Cont0004-0002_af2'!$D$10:$D$11</c:f>
              <c:numCache>
                <c:formatCode>General</c:formatCode>
                <c:ptCount val="2"/>
                <c:pt idx="0">
                  <c:v>-30.368013163868511</c:v>
                </c:pt>
                <c:pt idx="1">
                  <c:v>30.368013163868483</c:v>
                </c:pt>
              </c:numCache>
            </c:numRef>
          </c:xVal>
          <c:yVal>
            <c:numRef>
              <c:f>'Cont0004-0002_af2'!$E$10:$E$11</c:f>
              <c:numCache>
                <c:formatCode>General</c:formatCode>
                <c:ptCount val="2"/>
                <c:pt idx="0">
                  <c:v>-74.488159340206508</c:v>
                </c:pt>
                <c:pt idx="1">
                  <c:v>74.488159340206494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A-144B-8B4B-6EAD468991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'Cont0004-0002_af2'!$L$1:$L$11</c:f>
              <c:numCache>
                <c:formatCode>General</c:formatCode>
                <c:ptCount val="11"/>
                <c:pt idx="0">
                  <c:v>-84.444582842275508</c:v>
                </c:pt>
                <c:pt idx="1">
                  <c:v>-60.444582842275508</c:v>
                </c:pt>
                <c:pt idx="2">
                  <c:v>-59.444582842275508</c:v>
                </c:pt>
                <c:pt idx="3">
                  <c:v>-33.444582842275508</c:v>
                </c:pt>
                <c:pt idx="4">
                  <c:v>-18.444582842275508</c:v>
                </c:pt>
                <c:pt idx="5">
                  <c:v>13.555417157724492</c:v>
                </c:pt>
                <c:pt idx="6">
                  <c:v>21.555417157724492</c:v>
                </c:pt>
                <c:pt idx="7">
                  <c:v>60.555417157724492</c:v>
                </c:pt>
                <c:pt idx="8">
                  <c:v>76.555417157724492</c:v>
                </c:pt>
                <c:pt idx="9">
                  <c:v>97.555417157724492</c:v>
                </c:pt>
              </c:numCache>
            </c:numRef>
          </c:xVal>
          <c:yVal>
            <c:numRef>
              <c:f>'Cont0004-0002_af2'!$M$1:$M$11</c:f>
              <c:numCache>
                <c:formatCode>General</c:formatCode>
                <c:ptCount val="11"/>
                <c:pt idx="0">
                  <c:v>58.720110185061486</c:v>
                </c:pt>
                <c:pt idx="1">
                  <c:v>43.720110185061486</c:v>
                </c:pt>
                <c:pt idx="2">
                  <c:v>33.720110185061486</c:v>
                </c:pt>
                <c:pt idx="3">
                  <c:v>17.720110185061486</c:v>
                </c:pt>
                <c:pt idx="4">
                  <c:v>22.720110185061486</c:v>
                </c:pt>
                <c:pt idx="5">
                  <c:v>14.720110185061486</c:v>
                </c:pt>
                <c:pt idx="6">
                  <c:v>1.7201101850614862</c:v>
                </c:pt>
                <c:pt idx="7">
                  <c:v>6.7201101850614862</c:v>
                </c:pt>
                <c:pt idx="8">
                  <c:v>-5.2798898149385138</c:v>
                </c:pt>
                <c:pt idx="9">
                  <c:v>-3.2798898149385138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A-144B-8B4B-6EAD468991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'Cont0004-0002_af2'!$L$18:$L$27</c:f>
              <c:numCache>
                <c:formatCode>General</c:formatCode>
                <c:ptCount val="10"/>
                <c:pt idx="0">
                  <c:v>-106.44458284227551</c:v>
                </c:pt>
                <c:pt idx="1">
                  <c:v>-86.444582842275508</c:v>
                </c:pt>
                <c:pt idx="2">
                  <c:v>-82.444582842275508</c:v>
                </c:pt>
                <c:pt idx="3">
                  <c:v>-67.444582842275508</c:v>
                </c:pt>
                <c:pt idx="4">
                  <c:v>-37.444582842275508</c:v>
                </c:pt>
                <c:pt idx="5">
                  <c:v>-20.444582842275508</c:v>
                </c:pt>
                <c:pt idx="6">
                  <c:v>12.555417157724492</c:v>
                </c:pt>
                <c:pt idx="7">
                  <c:v>28.555417157724492</c:v>
                </c:pt>
                <c:pt idx="8">
                  <c:v>46.555417157724492</c:v>
                </c:pt>
                <c:pt idx="9">
                  <c:v>65.555417157724492</c:v>
                </c:pt>
              </c:numCache>
            </c:numRef>
          </c:xVal>
          <c:yVal>
            <c:numRef>
              <c:f>'Cont0004-0002_af2'!$M$18:$M$27</c:f>
              <c:numCache>
                <c:formatCode>General</c:formatCode>
                <c:ptCount val="10"/>
                <c:pt idx="0">
                  <c:v>21.720110185061486</c:v>
                </c:pt>
                <c:pt idx="1">
                  <c:v>16.720110185061486</c:v>
                </c:pt>
                <c:pt idx="2">
                  <c:v>0.72011018506148616</c:v>
                </c:pt>
                <c:pt idx="3">
                  <c:v>-7.2798898149385138</c:v>
                </c:pt>
                <c:pt idx="4">
                  <c:v>-1.2798898149385138</c:v>
                </c:pt>
                <c:pt idx="5">
                  <c:v>-15.279889814938514</c:v>
                </c:pt>
                <c:pt idx="6">
                  <c:v>-14.279889814938514</c:v>
                </c:pt>
                <c:pt idx="7">
                  <c:v>-30.279889814938514</c:v>
                </c:pt>
                <c:pt idx="8">
                  <c:v>-32.279889814938514</c:v>
                </c:pt>
                <c:pt idx="9">
                  <c:v>-28.279889814938514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A-144B-8B4B-6EAD4689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xVal>
            <c:numRef>
              <c:f>'Cont0004-0002_af2'!$G$10:$G$11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'Cont0004-0002_af2'!$H$10:$H$11</c:f>
              <c:numCache>
                <c:formatCode>General</c:formatCode>
                <c:ptCount val="2"/>
                <c:pt idx="0">
                  <c:v>-80.440674446531617</c:v>
                </c:pt>
                <c:pt idx="1">
                  <c:v>80.440674446531588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B7-264C-B2B8-38D0489B4153}"/>
            </c:ext>
          </c:extLst>
        </c:ser>
        <c:ser>
          <c:idx val="6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'Cont0004-0002_af2'!$O$1:$O$5</c:f>
              <c:numCache>
                <c:formatCode>General</c:formatCode>
                <c:ptCount val="5"/>
                <c:pt idx="0">
                  <c:v>-100.3638355446999</c:v>
                </c:pt>
                <c:pt idx="1">
                  <c:v>-72.476997983261398</c:v>
                </c:pt>
                <c:pt idx="2">
                  <c:v>-67.775790620433312</c:v>
                </c:pt>
                <c:pt idx="3">
                  <c:v>-37.659430083482093</c:v>
                </c:pt>
                <c:pt idx="4">
                  <c:v>-25.6570154974942</c:v>
                </c:pt>
              </c:numCache>
            </c:numRef>
          </c:xVal>
          <c:yVal>
            <c:numRef>
              <c:f>'Cont0004-0002_af2'!$P$1:$P$5</c:f>
              <c:numCache>
                <c:formatCode>General</c:formatCode>
                <c:ptCount val="5"/>
                <c:pt idx="0">
                  <c:v>22.49532009792539</c:v>
                </c:pt>
                <c:pt idx="1">
                  <c:v>17.66579726208094</c:v>
                </c:pt>
                <c:pt idx="2">
                  <c:v>8.7833060950889355</c:v>
                </c:pt>
                <c:pt idx="3">
                  <c:v>3.7828233175596289</c:v>
                </c:pt>
                <c:pt idx="4">
                  <c:v>14.075638486698972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AB7-264C-B2B8-38D0489B4153}"/>
            </c:ext>
          </c:extLst>
        </c:ser>
        <c:ser>
          <c:idx val="7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-9.0551181102362208E-4"/>
                  <c:y val="8.7926139514250864E-2"/>
                </c:manualLayout>
              </c:layout>
              <c:numFmt formatCode="General" sourceLinked="0"/>
            </c:trendlineLbl>
          </c:trendline>
          <c:xVal>
            <c:numRef>
              <c:f>'Cont0004-0002_af2'!$O$18:$O$23</c:f>
              <c:numCache>
                <c:formatCode>General</c:formatCode>
                <c:ptCount val="6"/>
                <c:pt idx="0">
                  <c:v>-106.76759859076695</c:v>
                </c:pt>
                <c:pt idx="1">
                  <c:v>-86.359971927782723</c:v>
                </c:pt>
                <c:pt idx="2">
                  <c:v>-76.615637318756825</c:v>
                </c:pt>
                <c:pt idx="3">
                  <c:v>-59.705454693197098</c:v>
                </c:pt>
                <c:pt idx="4">
                  <c:v>-34.190543047506893</c:v>
                </c:pt>
                <c:pt idx="5">
                  <c:v>-13.163234354291422</c:v>
                </c:pt>
              </c:numCache>
            </c:numRef>
          </c:xVal>
          <c:yVal>
            <c:numRef>
              <c:f>'Cont0004-0002_af2'!$P$18:$P$23</c:f>
              <c:numCache>
                <c:formatCode>General</c:formatCode>
                <c:ptCount val="6"/>
                <c:pt idx="0">
                  <c:v>-20.072177113560116</c:v>
                </c:pt>
                <c:pt idx="1">
                  <c:v>-17.15177063769837</c:v>
                </c:pt>
                <c:pt idx="2">
                  <c:v>-30.45770702065693</c:v>
                </c:pt>
                <c:pt idx="3">
                  <c:v>-32.202907172564373</c:v>
                </c:pt>
                <c:pt idx="4">
                  <c:v>-15.321281548453936</c:v>
                </c:pt>
                <c:pt idx="5">
                  <c:v>-21.867447534756543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B7-264C-B2B8-38D0489B4153}"/>
            </c:ext>
          </c:extLst>
        </c:ser>
        <c:ser>
          <c:idx val="8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layout>
                <c:manualLayout>
                  <c:x val="2.8119321623258633E-3"/>
                  <c:y val="0.12538593767328379"/>
                </c:manualLayout>
              </c:layout>
              <c:numFmt formatCode="General" sourceLinked="0"/>
            </c:trendlineLbl>
          </c:trendline>
          <c:xVal>
            <c:numRef>
              <c:f>'Cont0004-0002_af2'!$O$24:$O$28</c:f>
              <c:numCache>
                <c:formatCode>General</c:formatCode>
                <c:ptCount val="5"/>
                <c:pt idx="0">
                  <c:v>17.01728391916798</c:v>
                </c:pt>
                <c:pt idx="1">
                  <c:v>37.873632670698598</c:v>
                </c:pt>
                <c:pt idx="2">
                  <c:v>55.296695121312894</c:v>
                </c:pt>
                <c:pt idx="3">
                  <c:v>71.380635039897641</c:v>
                </c:pt>
                <c:pt idx="4">
                  <c:v>94.808426650310679</c:v>
                </c:pt>
              </c:numCache>
            </c:numRef>
          </c:xVal>
          <c:yVal>
            <c:numRef>
              <c:f>'Cont0004-0002_af2'!$P$24:$P$28</c:f>
              <c:numCache>
                <c:formatCode>General</c:formatCode>
                <c:ptCount val="5"/>
                <c:pt idx="0">
                  <c:v>-8.4832659480705956</c:v>
                </c:pt>
                <c:pt idx="1">
                  <c:v>-17.258954909885929</c:v>
                </c:pt>
                <c:pt idx="2">
                  <c:v>-12.315586135255202</c:v>
                </c:pt>
                <c:pt idx="3">
                  <c:v>-1.4386896709435106</c:v>
                </c:pt>
                <c:pt idx="4">
                  <c:v>-5.9262926234182487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AB7-264C-B2B8-38D0489B4153}"/>
            </c:ext>
          </c:extLst>
        </c:ser>
        <c:ser>
          <c:idx val="9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'Cont0004-0002_af2'!$O$6:$O$10</c:f>
              <c:numCache>
                <c:formatCode>General</c:formatCode>
                <c:ptCount val="5"/>
                <c:pt idx="0">
                  <c:v>6.9951871632805682</c:v>
                </c:pt>
                <c:pt idx="1">
                  <c:v>19.310964631188888</c:v>
                </c:pt>
                <c:pt idx="2">
                  <c:v>53.537407502186241</c:v>
                </c:pt>
                <c:pt idx="3">
                  <c:v>72.883673780002454</c:v>
                </c:pt>
                <c:pt idx="4">
                  <c:v>91.574657292528514</c:v>
                </c:pt>
              </c:numCache>
            </c:numRef>
          </c:xVal>
          <c:yVal>
            <c:numRef>
              <c:f>'Cont0004-0002_af2'!$P$6:$P$10</c:f>
              <c:numCache>
                <c:formatCode>General</c:formatCode>
                <c:ptCount val="5"/>
                <c:pt idx="0">
                  <c:v>18.74828884807777</c:v>
                </c:pt>
                <c:pt idx="1">
                  <c:v>9.7304384744598007</c:v>
                </c:pt>
                <c:pt idx="2">
                  <c:v>29.083748485885604</c:v>
                </c:pt>
                <c:pt idx="3">
                  <c:v>24.012064238238516</c:v>
                </c:pt>
                <c:pt idx="4">
                  <c:v>33.791999582323292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AB7-264C-B2B8-38D0489B4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'Cont0004-0002_af2'!$G$10:$G$11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'Cont0004-0002_af2'!$H$10:$H$11</c:f>
              <c:numCache>
                <c:formatCode>General</c:formatCode>
                <c:ptCount val="2"/>
                <c:pt idx="0">
                  <c:v>-80.440674446531617</c:v>
                </c:pt>
                <c:pt idx="1">
                  <c:v>80.440674446531588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A-4149-A477-E054132833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79811459720831"/>
                  <c:y val="-0.20434645629333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'Cont0004-0002_af2'!$Q$1:$Q$5</c:f>
              <c:numCache>
                <c:formatCode>General</c:formatCode>
                <c:ptCount val="5"/>
                <c:pt idx="0">
                  <c:v>100.3638355446999</c:v>
                </c:pt>
                <c:pt idx="1">
                  <c:v>72.476997983261398</c:v>
                </c:pt>
                <c:pt idx="2">
                  <c:v>67.775790620433312</c:v>
                </c:pt>
                <c:pt idx="3">
                  <c:v>37.659430083482093</c:v>
                </c:pt>
                <c:pt idx="4">
                  <c:v>25.6570154974942</c:v>
                </c:pt>
              </c:numCache>
            </c:numRef>
          </c:xVal>
          <c:yVal>
            <c:numRef>
              <c:f>'Cont0004-0002_af2'!$R$1:$R$5</c:f>
              <c:numCache>
                <c:formatCode>General</c:formatCode>
                <c:ptCount val="5"/>
                <c:pt idx="0">
                  <c:v>22.49532009792539</c:v>
                </c:pt>
                <c:pt idx="1">
                  <c:v>17.66579726208094</c:v>
                </c:pt>
                <c:pt idx="2">
                  <c:v>8.7833060950889355</c:v>
                </c:pt>
                <c:pt idx="3">
                  <c:v>3.7828233175596289</c:v>
                </c:pt>
                <c:pt idx="4">
                  <c:v>14.075638486698972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A-4149-A477-E054132833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21253150427343"/>
                  <c:y val="-8.7382410342180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'Cont0004-0002_af2'!$Q$18:$Q$23</c:f>
              <c:numCache>
                <c:formatCode>General</c:formatCode>
                <c:ptCount val="6"/>
                <c:pt idx="0">
                  <c:v>106.76759859076695</c:v>
                </c:pt>
                <c:pt idx="1">
                  <c:v>86.359971927782723</c:v>
                </c:pt>
                <c:pt idx="2">
                  <c:v>76.615637318756825</c:v>
                </c:pt>
                <c:pt idx="3">
                  <c:v>59.705454693197098</c:v>
                </c:pt>
                <c:pt idx="4">
                  <c:v>34.190543047506893</c:v>
                </c:pt>
                <c:pt idx="5">
                  <c:v>13.163234354291422</c:v>
                </c:pt>
              </c:numCache>
            </c:numRef>
          </c:xVal>
          <c:yVal>
            <c:numRef>
              <c:f>'Cont0004-0002_af2'!$R$18:$R$23</c:f>
              <c:numCache>
                <c:formatCode>General</c:formatCode>
                <c:ptCount val="6"/>
                <c:pt idx="0">
                  <c:v>20.072177113560116</c:v>
                </c:pt>
                <c:pt idx="1">
                  <c:v>17.15177063769837</c:v>
                </c:pt>
                <c:pt idx="2">
                  <c:v>30.45770702065693</c:v>
                </c:pt>
                <c:pt idx="3">
                  <c:v>32.202907172564373</c:v>
                </c:pt>
                <c:pt idx="4">
                  <c:v>15.321281548453936</c:v>
                </c:pt>
                <c:pt idx="5">
                  <c:v>21.867447534756543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EA-4149-A477-E054132833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368935516131596E-2"/>
                  <c:y val="-0.20059985643724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'Cont0004-0002_af2'!$Q$24:$Q$28</c:f>
              <c:numCache>
                <c:formatCode>General</c:formatCode>
                <c:ptCount val="5"/>
                <c:pt idx="0">
                  <c:v>17.01728391916798</c:v>
                </c:pt>
                <c:pt idx="1">
                  <c:v>37.873632670698598</c:v>
                </c:pt>
                <c:pt idx="2">
                  <c:v>55.296695121312894</c:v>
                </c:pt>
                <c:pt idx="3">
                  <c:v>71.380635039897641</c:v>
                </c:pt>
                <c:pt idx="4">
                  <c:v>94.808426650310679</c:v>
                </c:pt>
              </c:numCache>
            </c:numRef>
          </c:xVal>
          <c:yVal>
            <c:numRef>
              <c:f>'Cont0004-0002_af2'!$R$24:$R$28</c:f>
              <c:numCache>
                <c:formatCode>General</c:formatCode>
                <c:ptCount val="5"/>
                <c:pt idx="0">
                  <c:v>8.4832659480705956</c:v>
                </c:pt>
                <c:pt idx="1">
                  <c:v>17.258954909885929</c:v>
                </c:pt>
                <c:pt idx="2">
                  <c:v>12.315586135255202</c:v>
                </c:pt>
                <c:pt idx="3">
                  <c:v>1.4386896709435106</c:v>
                </c:pt>
                <c:pt idx="4">
                  <c:v>5.9262926234182487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EA-4149-A477-E054132833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133254568928167"/>
                  <c:y val="-0.24394739440169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'Cont0004-0002_af2'!$Q$6:$Q$10</c:f>
              <c:numCache>
                <c:formatCode>General</c:formatCode>
                <c:ptCount val="5"/>
                <c:pt idx="0">
                  <c:v>6.9951871632805682</c:v>
                </c:pt>
                <c:pt idx="1">
                  <c:v>19.310964631188888</c:v>
                </c:pt>
                <c:pt idx="2">
                  <c:v>53.537407502186241</c:v>
                </c:pt>
                <c:pt idx="3">
                  <c:v>72.883673780002454</c:v>
                </c:pt>
                <c:pt idx="4">
                  <c:v>91.574657292528514</c:v>
                </c:pt>
              </c:numCache>
            </c:numRef>
          </c:xVal>
          <c:yVal>
            <c:numRef>
              <c:f>'Cont0004-0002_af2'!$R$6:$R$10</c:f>
              <c:numCache>
                <c:formatCode>General</c:formatCode>
                <c:ptCount val="5"/>
                <c:pt idx="0">
                  <c:v>18.74828884807777</c:v>
                </c:pt>
                <c:pt idx="1">
                  <c:v>9.7304384744598007</c:v>
                </c:pt>
                <c:pt idx="2">
                  <c:v>29.083748485885604</c:v>
                </c:pt>
                <c:pt idx="3">
                  <c:v>24.012064238238516</c:v>
                </c:pt>
                <c:pt idx="4">
                  <c:v>33.791999582323292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EA-4149-A477-E0541328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'Cont0004-0002_af2'!$G$10:$G$11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'Cont0004-0002_af2'!$H$10:$H$11</c:f>
              <c:numCache>
                <c:formatCode>General</c:formatCode>
                <c:ptCount val="2"/>
                <c:pt idx="0">
                  <c:v>-80.440674446531617</c:v>
                </c:pt>
                <c:pt idx="1">
                  <c:v>80.440674446531588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7-1E4E-A0B6-348878C68F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'Cont0004-0002_af2'!$O$1:$O$10</c:f>
              <c:numCache>
                <c:formatCode>General</c:formatCode>
                <c:ptCount val="10"/>
                <c:pt idx="0">
                  <c:v>-100.3638355446999</c:v>
                </c:pt>
                <c:pt idx="1">
                  <c:v>-72.476997983261398</c:v>
                </c:pt>
                <c:pt idx="2">
                  <c:v>-67.775790620433312</c:v>
                </c:pt>
                <c:pt idx="3">
                  <c:v>-37.659430083482093</c:v>
                </c:pt>
                <c:pt idx="4">
                  <c:v>-25.6570154974942</c:v>
                </c:pt>
                <c:pt idx="5">
                  <c:v>6.9951871632805682</c:v>
                </c:pt>
                <c:pt idx="6">
                  <c:v>19.310964631188888</c:v>
                </c:pt>
                <c:pt idx="7">
                  <c:v>53.537407502186241</c:v>
                </c:pt>
                <c:pt idx="8">
                  <c:v>72.883673780002454</c:v>
                </c:pt>
                <c:pt idx="9">
                  <c:v>91.574657292528514</c:v>
                </c:pt>
              </c:numCache>
            </c:numRef>
          </c:xVal>
          <c:yVal>
            <c:numRef>
              <c:f>'Cont0004-0002_af2'!$P$1:$P$10</c:f>
              <c:numCache>
                <c:formatCode>General</c:formatCode>
                <c:ptCount val="10"/>
                <c:pt idx="0">
                  <c:v>22.49532009792539</c:v>
                </c:pt>
                <c:pt idx="1">
                  <c:v>17.66579726208094</c:v>
                </c:pt>
                <c:pt idx="2">
                  <c:v>8.7833060950889355</c:v>
                </c:pt>
                <c:pt idx="3">
                  <c:v>3.7828233175596289</c:v>
                </c:pt>
                <c:pt idx="4">
                  <c:v>14.075638486698972</c:v>
                </c:pt>
                <c:pt idx="5">
                  <c:v>18.74828884807777</c:v>
                </c:pt>
                <c:pt idx="6">
                  <c:v>9.7304384744598007</c:v>
                </c:pt>
                <c:pt idx="7">
                  <c:v>29.083748485885604</c:v>
                </c:pt>
                <c:pt idx="8">
                  <c:v>24.012064238238516</c:v>
                </c:pt>
                <c:pt idx="9">
                  <c:v>33.791999582323292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7-1E4E-A0B6-348878C68F7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'Cont0004-0002_af2'!$O$18:$O$28</c:f>
              <c:numCache>
                <c:formatCode>General</c:formatCode>
                <c:ptCount val="11"/>
                <c:pt idx="0">
                  <c:v>-106.76759859076695</c:v>
                </c:pt>
                <c:pt idx="1">
                  <c:v>-86.359971927782723</c:v>
                </c:pt>
                <c:pt idx="2">
                  <c:v>-76.615637318756825</c:v>
                </c:pt>
                <c:pt idx="3">
                  <c:v>-59.705454693197098</c:v>
                </c:pt>
                <c:pt idx="4">
                  <c:v>-34.190543047506893</c:v>
                </c:pt>
                <c:pt idx="5">
                  <c:v>-13.163234354291422</c:v>
                </c:pt>
                <c:pt idx="6">
                  <c:v>17.01728391916798</c:v>
                </c:pt>
                <c:pt idx="7">
                  <c:v>37.873632670698598</c:v>
                </c:pt>
                <c:pt idx="8">
                  <c:v>55.296695121312894</c:v>
                </c:pt>
                <c:pt idx="9">
                  <c:v>71.380635039897641</c:v>
                </c:pt>
                <c:pt idx="10">
                  <c:v>94.808426650310679</c:v>
                </c:pt>
              </c:numCache>
            </c:numRef>
          </c:xVal>
          <c:yVal>
            <c:numRef>
              <c:f>'Cont0004-0002_af2'!$T$18:$T$28</c:f>
              <c:numCache>
                <c:formatCode>General</c:formatCode>
                <c:ptCount val="11"/>
                <c:pt idx="0">
                  <c:v>20.072177113560116</c:v>
                </c:pt>
                <c:pt idx="1">
                  <c:v>17.15177063769837</c:v>
                </c:pt>
                <c:pt idx="2">
                  <c:v>30.45770702065693</c:v>
                </c:pt>
                <c:pt idx="3">
                  <c:v>32.202907172564373</c:v>
                </c:pt>
                <c:pt idx="4">
                  <c:v>15.321281548453936</c:v>
                </c:pt>
                <c:pt idx="5">
                  <c:v>21.867447534756543</c:v>
                </c:pt>
                <c:pt idx="6">
                  <c:v>8.4832659480705956</c:v>
                </c:pt>
                <c:pt idx="7">
                  <c:v>17.258954909885929</c:v>
                </c:pt>
                <c:pt idx="8">
                  <c:v>12.315586135255202</c:v>
                </c:pt>
                <c:pt idx="9">
                  <c:v>1.4386896709435106</c:v>
                </c:pt>
                <c:pt idx="10">
                  <c:v>5.9262926234182487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7-1E4E-A0B6-348878C68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'Cont0004-0002_af2'!$G$10:$G$11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'Cont0004-0002_af2'!$H$10:$H$11</c:f>
              <c:numCache>
                <c:formatCode>General</c:formatCode>
                <c:ptCount val="2"/>
                <c:pt idx="0">
                  <c:v>-80.440674446531617</c:v>
                </c:pt>
                <c:pt idx="1">
                  <c:v>80.440674446531588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C-924A-8C65-BCE8590DCE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'Cont0004-0002_af2'!$Q$1:$Q$5</c:f>
              <c:numCache>
                <c:formatCode>General</c:formatCode>
                <c:ptCount val="5"/>
                <c:pt idx="0">
                  <c:v>100.3638355446999</c:v>
                </c:pt>
                <c:pt idx="1">
                  <c:v>72.476997983261398</c:v>
                </c:pt>
                <c:pt idx="2">
                  <c:v>67.775790620433312</c:v>
                </c:pt>
                <c:pt idx="3">
                  <c:v>37.659430083482093</c:v>
                </c:pt>
                <c:pt idx="4">
                  <c:v>25.6570154974942</c:v>
                </c:pt>
              </c:numCache>
            </c:numRef>
          </c:xVal>
          <c:yVal>
            <c:numRef>
              <c:f>'Cont0004-0002_af2'!$P$1:$P$5</c:f>
              <c:numCache>
                <c:formatCode>General</c:formatCode>
                <c:ptCount val="5"/>
                <c:pt idx="0">
                  <c:v>22.49532009792539</c:v>
                </c:pt>
                <c:pt idx="1">
                  <c:v>17.66579726208094</c:v>
                </c:pt>
                <c:pt idx="2">
                  <c:v>8.7833060950889355</c:v>
                </c:pt>
                <c:pt idx="3">
                  <c:v>3.7828233175596289</c:v>
                </c:pt>
                <c:pt idx="4">
                  <c:v>14.075638486698972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C-924A-8C65-BCE8590DCE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'Cont0004-0002_af2'!$Q$18:$Q$23</c:f>
              <c:numCache>
                <c:formatCode>General</c:formatCode>
                <c:ptCount val="6"/>
                <c:pt idx="0">
                  <c:v>106.76759859076695</c:v>
                </c:pt>
                <c:pt idx="1">
                  <c:v>86.359971927782723</c:v>
                </c:pt>
                <c:pt idx="2">
                  <c:v>76.615637318756825</c:v>
                </c:pt>
                <c:pt idx="3">
                  <c:v>59.705454693197098</c:v>
                </c:pt>
                <c:pt idx="4">
                  <c:v>34.190543047506893</c:v>
                </c:pt>
                <c:pt idx="5">
                  <c:v>13.163234354291422</c:v>
                </c:pt>
              </c:numCache>
            </c:numRef>
          </c:xVal>
          <c:yVal>
            <c:numRef>
              <c:f>'Cont0004-0002_af2'!$P$18:$P$23</c:f>
              <c:numCache>
                <c:formatCode>General</c:formatCode>
                <c:ptCount val="6"/>
                <c:pt idx="0">
                  <c:v>-20.072177113560116</c:v>
                </c:pt>
                <c:pt idx="1">
                  <c:v>-17.15177063769837</c:v>
                </c:pt>
                <c:pt idx="2">
                  <c:v>-30.45770702065693</c:v>
                </c:pt>
                <c:pt idx="3">
                  <c:v>-32.202907172564373</c:v>
                </c:pt>
                <c:pt idx="4">
                  <c:v>-15.321281548453936</c:v>
                </c:pt>
                <c:pt idx="5">
                  <c:v>-21.867447534756543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C-924A-8C65-BCE8590DCE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'Cont0004-0002_af2'!$O$24:$O$28</c:f>
              <c:numCache>
                <c:formatCode>General</c:formatCode>
                <c:ptCount val="5"/>
                <c:pt idx="0">
                  <c:v>17.01728391916798</c:v>
                </c:pt>
                <c:pt idx="1">
                  <c:v>37.873632670698598</c:v>
                </c:pt>
                <c:pt idx="2">
                  <c:v>55.296695121312894</c:v>
                </c:pt>
                <c:pt idx="3">
                  <c:v>71.380635039897641</c:v>
                </c:pt>
                <c:pt idx="4">
                  <c:v>94.808426650310679</c:v>
                </c:pt>
              </c:numCache>
            </c:numRef>
          </c:xVal>
          <c:yVal>
            <c:numRef>
              <c:f>'Cont0004-0002_af2'!$P$24:$P$28</c:f>
              <c:numCache>
                <c:formatCode>General</c:formatCode>
                <c:ptCount val="5"/>
                <c:pt idx="0">
                  <c:v>-8.4832659480705956</c:v>
                </c:pt>
                <c:pt idx="1">
                  <c:v>-17.258954909885929</c:v>
                </c:pt>
                <c:pt idx="2">
                  <c:v>-12.315586135255202</c:v>
                </c:pt>
                <c:pt idx="3">
                  <c:v>-1.4386896709435106</c:v>
                </c:pt>
                <c:pt idx="4">
                  <c:v>-5.9262926234182487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C-924A-8C65-BCE8590DCE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'Cont0004-0002_af2'!$O$6:$O$10</c:f>
              <c:numCache>
                <c:formatCode>General</c:formatCode>
                <c:ptCount val="5"/>
                <c:pt idx="0">
                  <c:v>6.9951871632805682</c:v>
                </c:pt>
                <c:pt idx="1">
                  <c:v>19.310964631188888</c:v>
                </c:pt>
                <c:pt idx="2">
                  <c:v>53.537407502186241</c:v>
                </c:pt>
                <c:pt idx="3">
                  <c:v>72.883673780002454</c:v>
                </c:pt>
                <c:pt idx="4">
                  <c:v>91.574657292528514</c:v>
                </c:pt>
              </c:numCache>
            </c:numRef>
          </c:xVal>
          <c:yVal>
            <c:numRef>
              <c:f>'Cont0004-0002_af2'!$P$6:$P$10</c:f>
              <c:numCache>
                <c:formatCode>General</c:formatCode>
                <c:ptCount val="5"/>
                <c:pt idx="0">
                  <c:v>18.74828884807777</c:v>
                </c:pt>
                <c:pt idx="1">
                  <c:v>9.7304384744598007</c:v>
                </c:pt>
                <c:pt idx="2">
                  <c:v>29.083748485885604</c:v>
                </c:pt>
                <c:pt idx="3">
                  <c:v>24.012064238238516</c:v>
                </c:pt>
                <c:pt idx="4">
                  <c:v>33.791999582323292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FC-924A-8C65-BCE8590D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'Cont0004-0002_af2'!$G$10:$G$11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'Cont0004-0002_af2'!$H$10:$H$11</c:f>
              <c:numCache>
                <c:formatCode>General</c:formatCode>
                <c:ptCount val="2"/>
                <c:pt idx="0">
                  <c:v>-80.440674446531617</c:v>
                </c:pt>
                <c:pt idx="1">
                  <c:v>80.440674446531588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C-EF45-966F-7C99BCAC28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1397250604106973E-2"/>
                  <c:y val="-0.23396769793539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75776076008338E-2"/>
                  <c:y val="-9.07387314774629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'Cont0004-0002_af2'!$O$1:$O$11</c:f>
              <c:numCache>
                <c:formatCode>General</c:formatCode>
                <c:ptCount val="11"/>
                <c:pt idx="0">
                  <c:v>-100.3638355446999</c:v>
                </c:pt>
                <c:pt idx="1">
                  <c:v>-72.476997983261398</c:v>
                </c:pt>
                <c:pt idx="2">
                  <c:v>-67.775790620433312</c:v>
                </c:pt>
                <c:pt idx="3">
                  <c:v>-37.659430083482093</c:v>
                </c:pt>
                <c:pt idx="4">
                  <c:v>-25.6570154974942</c:v>
                </c:pt>
                <c:pt idx="5">
                  <c:v>6.9951871632805682</c:v>
                </c:pt>
                <c:pt idx="6">
                  <c:v>19.310964631188888</c:v>
                </c:pt>
                <c:pt idx="7">
                  <c:v>53.537407502186241</c:v>
                </c:pt>
                <c:pt idx="8">
                  <c:v>72.883673780002454</c:v>
                </c:pt>
                <c:pt idx="9">
                  <c:v>91.574657292528514</c:v>
                </c:pt>
                <c:pt idx="10">
                  <c:v>-8.7891782521713822</c:v>
                </c:pt>
              </c:numCache>
            </c:numRef>
          </c:xVal>
          <c:yVal>
            <c:numRef>
              <c:f>'Cont0004-0002_af2'!$P$1:$P$11</c:f>
              <c:numCache>
                <c:formatCode>General</c:formatCode>
                <c:ptCount val="11"/>
                <c:pt idx="0">
                  <c:v>22.49532009792539</c:v>
                </c:pt>
                <c:pt idx="1">
                  <c:v>17.66579726208094</c:v>
                </c:pt>
                <c:pt idx="2">
                  <c:v>8.7833060950889355</c:v>
                </c:pt>
                <c:pt idx="3">
                  <c:v>3.7828233175596289</c:v>
                </c:pt>
                <c:pt idx="4">
                  <c:v>14.075638486698972</c:v>
                </c:pt>
                <c:pt idx="5">
                  <c:v>18.74828884807777</c:v>
                </c:pt>
                <c:pt idx="6">
                  <c:v>9.7304384744598007</c:v>
                </c:pt>
                <c:pt idx="7">
                  <c:v>29.083748485885604</c:v>
                </c:pt>
                <c:pt idx="8">
                  <c:v>24.012064238238516</c:v>
                </c:pt>
                <c:pt idx="9">
                  <c:v>33.791999582323292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C-EF45-966F-7C99BCAC28C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69204727623447"/>
                  <c:y val="0.16724130448260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'Cont0004-0002_af2'!$O$18:$O$28</c:f>
              <c:numCache>
                <c:formatCode>General</c:formatCode>
                <c:ptCount val="11"/>
                <c:pt idx="0">
                  <c:v>-106.76759859076695</c:v>
                </c:pt>
                <c:pt idx="1">
                  <c:v>-86.359971927782723</c:v>
                </c:pt>
                <c:pt idx="2">
                  <c:v>-76.615637318756825</c:v>
                </c:pt>
                <c:pt idx="3">
                  <c:v>-59.705454693197098</c:v>
                </c:pt>
                <c:pt idx="4">
                  <c:v>-34.190543047506893</c:v>
                </c:pt>
                <c:pt idx="5">
                  <c:v>-13.163234354291422</c:v>
                </c:pt>
                <c:pt idx="6">
                  <c:v>17.01728391916798</c:v>
                </c:pt>
                <c:pt idx="7">
                  <c:v>37.873632670698598</c:v>
                </c:pt>
                <c:pt idx="8">
                  <c:v>55.296695121312894</c:v>
                </c:pt>
                <c:pt idx="9">
                  <c:v>71.380635039897641</c:v>
                </c:pt>
                <c:pt idx="10">
                  <c:v>94.808426650310679</c:v>
                </c:pt>
              </c:numCache>
            </c:numRef>
          </c:xVal>
          <c:yVal>
            <c:numRef>
              <c:f>'Cont0004-0002_af2'!$P$18:$P$28</c:f>
              <c:numCache>
                <c:formatCode>General</c:formatCode>
                <c:ptCount val="11"/>
                <c:pt idx="0">
                  <c:v>-20.072177113560116</c:v>
                </c:pt>
                <c:pt idx="1">
                  <c:v>-17.15177063769837</c:v>
                </c:pt>
                <c:pt idx="2">
                  <c:v>-30.45770702065693</c:v>
                </c:pt>
                <c:pt idx="3">
                  <c:v>-32.202907172564373</c:v>
                </c:pt>
                <c:pt idx="4">
                  <c:v>-15.321281548453936</c:v>
                </c:pt>
                <c:pt idx="5">
                  <c:v>-21.867447534756543</c:v>
                </c:pt>
                <c:pt idx="6">
                  <c:v>-8.4832659480705956</c:v>
                </c:pt>
                <c:pt idx="7">
                  <c:v>-17.258954909885929</c:v>
                </c:pt>
                <c:pt idx="8">
                  <c:v>-12.315586135255202</c:v>
                </c:pt>
                <c:pt idx="9">
                  <c:v>-1.4386896709435106</c:v>
                </c:pt>
                <c:pt idx="10">
                  <c:v>-5.9262926234182487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AC-EF45-966F-7C99BCAC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'COL_0005-0012_af3'!$A$10:$A$11</c:f>
              <c:numCache>
                <c:formatCode>General</c:formatCode>
                <c:ptCount val="2"/>
                <c:pt idx="0">
                  <c:v>125.864035087719</c:v>
                </c:pt>
                <c:pt idx="1">
                  <c:v>293.49414941494098</c:v>
                </c:pt>
              </c:numCache>
            </c:numRef>
          </c:xVal>
          <c:yVal>
            <c:numRef>
              <c:f>'COL_0005-0012_af3'!$B$10:$B$11</c:f>
              <c:numCache>
                <c:formatCode>General</c:formatCode>
                <c:ptCount val="2"/>
                <c:pt idx="0">
                  <c:v>152.14561403508699</c:v>
                </c:pt>
                <c:pt idx="1">
                  <c:v>257.10981098109801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6-024A-B817-C59F1D4E8D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'COL_0005-0012_af3'!$J$1:$J$11</c:f>
              <c:numCache>
                <c:formatCode>General</c:formatCode>
                <c:ptCount val="11"/>
                <c:pt idx="0">
                  <c:v>139</c:v>
                </c:pt>
                <c:pt idx="1">
                  <c:v>155</c:v>
                </c:pt>
                <c:pt idx="2">
                  <c:v>150</c:v>
                </c:pt>
                <c:pt idx="3">
                  <c:v>160</c:v>
                </c:pt>
                <c:pt idx="4">
                  <c:v>180</c:v>
                </c:pt>
                <c:pt idx="5">
                  <c:v>177</c:v>
                </c:pt>
                <c:pt idx="6">
                  <c:v>193</c:v>
                </c:pt>
                <c:pt idx="7">
                  <c:v>215</c:v>
                </c:pt>
                <c:pt idx="8">
                  <c:v>220</c:v>
                </c:pt>
                <c:pt idx="9">
                  <c:v>247</c:v>
                </c:pt>
                <c:pt idx="10">
                  <c:v>248</c:v>
                </c:pt>
              </c:numCache>
            </c:numRef>
          </c:xVal>
          <c:yVal>
            <c:numRef>
              <c:f>'COL_0005-0012_af3'!$K$1:$K$11</c:f>
              <c:numCache>
                <c:formatCode>General</c:formatCode>
                <c:ptCount val="11"/>
                <c:pt idx="0">
                  <c:v>286</c:v>
                </c:pt>
                <c:pt idx="1">
                  <c:v>264</c:v>
                </c:pt>
                <c:pt idx="2">
                  <c:v>251</c:v>
                </c:pt>
                <c:pt idx="3">
                  <c:v>237</c:v>
                </c:pt>
                <c:pt idx="4">
                  <c:v>221</c:v>
                </c:pt>
                <c:pt idx="5">
                  <c:v>207</c:v>
                </c:pt>
                <c:pt idx="6">
                  <c:v>177</c:v>
                </c:pt>
                <c:pt idx="7">
                  <c:v>167</c:v>
                </c:pt>
                <c:pt idx="8">
                  <c:v>147</c:v>
                </c:pt>
                <c:pt idx="9">
                  <c:v>136</c:v>
                </c:pt>
                <c:pt idx="10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6-024A-B817-C59F1D4E8DF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'COL_0005-0012_af3'!$J$18:$J$27</c:f>
              <c:numCache>
                <c:formatCode>General</c:formatCode>
                <c:ptCount val="10"/>
                <c:pt idx="0">
                  <c:v>292</c:v>
                </c:pt>
                <c:pt idx="1">
                  <c:v>267</c:v>
                </c:pt>
                <c:pt idx="2">
                  <c:v>258</c:v>
                </c:pt>
                <c:pt idx="3">
                  <c:v>231</c:v>
                </c:pt>
                <c:pt idx="4">
                  <c:v>209</c:v>
                </c:pt>
                <c:pt idx="5">
                  <c:v>216</c:v>
                </c:pt>
                <c:pt idx="6">
                  <c:v>215</c:v>
                </c:pt>
                <c:pt idx="7">
                  <c:v>208</c:v>
                </c:pt>
                <c:pt idx="8">
                  <c:v>193</c:v>
                </c:pt>
                <c:pt idx="9">
                  <c:v>192</c:v>
                </c:pt>
              </c:numCache>
            </c:numRef>
          </c:xVal>
          <c:yVal>
            <c:numRef>
              <c:f>'COL_0005-0012_af3'!$K$18:$K$27</c:f>
              <c:numCache>
                <c:formatCode>General</c:formatCode>
                <c:ptCount val="10"/>
                <c:pt idx="0">
                  <c:v>146</c:v>
                </c:pt>
                <c:pt idx="1">
                  <c:v>159</c:v>
                </c:pt>
                <c:pt idx="2">
                  <c:v>180</c:v>
                </c:pt>
                <c:pt idx="3">
                  <c:v>185</c:v>
                </c:pt>
                <c:pt idx="4">
                  <c:v>221</c:v>
                </c:pt>
                <c:pt idx="5">
                  <c:v>229</c:v>
                </c:pt>
                <c:pt idx="6">
                  <c:v>248</c:v>
                </c:pt>
                <c:pt idx="7">
                  <c:v>264</c:v>
                </c:pt>
                <c:pt idx="8">
                  <c:v>277</c:v>
                </c:pt>
                <c:pt idx="9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86-024A-B817-C59F1D4E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'COL_0005-0012_af3'!$D$10:$D$11</c:f>
              <c:numCache>
                <c:formatCode>General</c:formatCode>
                <c:ptCount val="2"/>
                <c:pt idx="0">
                  <c:v>-83.815057163610987</c:v>
                </c:pt>
                <c:pt idx="1">
                  <c:v>83.815057163610987</c:v>
                </c:pt>
              </c:numCache>
            </c:numRef>
          </c:xVal>
          <c:yVal>
            <c:numRef>
              <c:f>'COL_0005-0012_af3'!$E$10:$E$11</c:f>
              <c:numCache>
                <c:formatCode>General</c:formatCode>
                <c:ptCount val="2"/>
                <c:pt idx="0">
                  <c:v>-52.482098473005493</c:v>
                </c:pt>
                <c:pt idx="1">
                  <c:v>52.482098473005522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F-704B-A384-865E5F800A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'COL_0005-0012_af3'!$L$1:$L$11</c:f>
              <c:numCache>
                <c:formatCode>General</c:formatCode>
                <c:ptCount val="11"/>
                <c:pt idx="0">
                  <c:v>-70.67909225132999</c:v>
                </c:pt>
                <c:pt idx="1">
                  <c:v>-54.67909225132999</c:v>
                </c:pt>
                <c:pt idx="2">
                  <c:v>-59.67909225132999</c:v>
                </c:pt>
                <c:pt idx="3">
                  <c:v>-49.67909225132999</c:v>
                </c:pt>
                <c:pt idx="4">
                  <c:v>-29.67909225132999</c:v>
                </c:pt>
                <c:pt idx="5">
                  <c:v>-32.67909225132999</c:v>
                </c:pt>
                <c:pt idx="6">
                  <c:v>-16.67909225132999</c:v>
                </c:pt>
                <c:pt idx="7">
                  <c:v>5.3209077486700096</c:v>
                </c:pt>
                <c:pt idx="8">
                  <c:v>10.32090774867001</c:v>
                </c:pt>
                <c:pt idx="9">
                  <c:v>37.32090774867001</c:v>
                </c:pt>
                <c:pt idx="10">
                  <c:v>38.32090774867001</c:v>
                </c:pt>
              </c:numCache>
            </c:numRef>
          </c:xVal>
          <c:yVal>
            <c:numRef>
              <c:f>'COL_0005-0012_af3'!$M$1:$M$11</c:f>
              <c:numCache>
                <c:formatCode>General</c:formatCode>
                <c:ptCount val="11"/>
                <c:pt idx="0">
                  <c:v>81.372287491907514</c:v>
                </c:pt>
                <c:pt idx="1">
                  <c:v>59.372287491907514</c:v>
                </c:pt>
                <c:pt idx="2">
                  <c:v>46.372287491907514</c:v>
                </c:pt>
                <c:pt idx="3">
                  <c:v>32.372287491907514</c:v>
                </c:pt>
                <c:pt idx="4">
                  <c:v>16.372287491907514</c:v>
                </c:pt>
                <c:pt idx="5">
                  <c:v>2.3722874919075139</c:v>
                </c:pt>
                <c:pt idx="6">
                  <c:v>-27.627712508092486</c:v>
                </c:pt>
                <c:pt idx="7">
                  <c:v>-37.627712508092486</c:v>
                </c:pt>
                <c:pt idx="8">
                  <c:v>-57.627712508092486</c:v>
                </c:pt>
                <c:pt idx="9">
                  <c:v>-68.627712508092486</c:v>
                </c:pt>
                <c:pt idx="10">
                  <c:v>-87.627712508092486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F-704B-A384-865E5F800A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'COL_0005-0012_af3'!$L$18:$L$27</c:f>
              <c:numCache>
                <c:formatCode>General</c:formatCode>
                <c:ptCount val="10"/>
                <c:pt idx="0">
                  <c:v>82.32090774867001</c:v>
                </c:pt>
                <c:pt idx="1">
                  <c:v>57.32090774867001</c:v>
                </c:pt>
                <c:pt idx="2">
                  <c:v>48.32090774867001</c:v>
                </c:pt>
                <c:pt idx="3">
                  <c:v>21.32090774867001</c:v>
                </c:pt>
                <c:pt idx="4">
                  <c:v>-0.6790922513299904</c:v>
                </c:pt>
                <c:pt idx="5">
                  <c:v>6.3209077486700096</c:v>
                </c:pt>
                <c:pt idx="6">
                  <c:v>5.3209077486700096</c:v>
                </c:pt>
                <c:pt idx="7">
                  <c:v>-1.6790922513299904</c:v>
                </c:pt>
                <c:pt idx="8">
                  <c:v>-16.67909225132999</c:v>
                </c:pt>
                <c:pt idx="9">
                  <c:v>-17.67909225132999</c:v>
                </c:pt>
              </c:numCache>
            </c:numRef>
          </c:xVal>
          <c:yVal>
            <c:numRef>
              <c:f>'COL_0005-0012_af3'!$M$18:$M$27</c:f>
              <c:numCache>
                <c:formatCode>General</c:formatCode>
                <c:ptCount val="10"/>
                <c:pt idx="0">
                  <c:v>-58.627712508092486</c:v>
                </c:pt>
                <c:pt idx="1">
                  <c:v>-45.627712508092486</c:v>
                </c:pt>
                <c:pt idx="2">
                  <c:v>-24.627712508092486</c:v>
                </c:pt>
                <c:pt idx="3">
                  <c:v>-19.627712508092486</c:v>
                </c:pt>
                <c:pt idx="4">
                  <c:v>16.372287491907514</c:v>
                </c:pt>
                <c:pt idx="5">
                  <c:v>24.372287491907514</c:v>
                </c:pt>
                <c:pt idx="6">
                  <c:v>43.372287491907514</c:v>
                </c:pt>
                <c:pt idx="7">
                  <c:v>59.372287491907514</c:v>
                </c:pt>
                <c:pt idx="8">
                  <c:v>72.372287491907514</c:v>
                </c:pt>
                <c:pt idx="9">
                  <c:v>99.372287491907514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F-704B-A384-865E5F80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'Control_0004-0009_af1'!$D$10:$D$11</c:f>
              <c:numCache>
                <c:formatCode>General</c:formatCode>
                <c:ptCount val="2"/>
                <c:pt idx="0">
                  <c:v>-18.722803575321507</c:v>
                </c:pt>
                <c:pt idx="1">
                  <c:v>18.722803575321478</c:v>
                </c:pt>
              </c:numCache>
            </c:numRef>
          </c:xVal>
          <c:yVal>
            <c:numRef>
              <c:f>'Control_0004-0009_af1'!$E$10:$E$11</c:f>
              <c:numCache>
                <c:formatCode>General</c:formatCode>
                <c:ptCount val="2"/>
                <c:pt idx="0">
                  <c:v>-89.136345469079032</c:v>
                </c:pt>
                <c:pt idx="1">
                  <c:v>89.136345469079004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B-AF46-ABA7-9A71BBF007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'Control_0004-0009_af1'!$L$1:$L$11</c:f>
              <c:numCache>
                <c:formatCode>General</c:formatCode>
                <c:ptCount val="11"/>
                <c:pt idx="0">
                  <c:v>-94.87431872683652</c:v>
                </c:pt>
                <c:pt idx="1">
                  <c:v>-70.87431872683652</c:v>
                </c:pt>
                <c:pt idx="2">
                  <c:v>-52.87431872683652</c:v>
                </c:pt>
                <c:pt idx="3">
                  <c:v>-22.87431872683652</c:v>
                </c:pt>
                <c:pt idx="4">
                  <c:v>-12.87431872683652</c:v>
                </c:pt>
                <c:pt idx="5">
                  <c:v>21.12568127316348</c:v>
                </c:pt>
                <c:pt idx="6">
                  <c:v>37.12568127316348</c:v>
                </c:pt>
                <c:pt idx="7">
                  <c:v>63.12568127316348</c:v>
                </c:pt>
                <c:pt idx="8">
                  <c:v>80.12568127316348</c:v>
                </c:pt>
                <c:pt idx="9">
                  <c:v>106.12568127316348</c:v>
                </c:pt>
              </c:numCache>
            </c:numRef>
          </c:xVal>
          <c:yVal>
            <c:numRef>
              <c:f>'Control_0004-0009_af1'!$M$1:$M$11</c:f>
              <c:numCache>
                <c:formatCode>General</c:formatCode>
                <c:ptCount val="11"/>
                <c:pt idx="0">
                  <c:v>28.498755541021978</c:v>
                </c:pt>
                <c:pt idx="1">
                  <c:v>21.498755541021978</c:v>
                </c:pt>
                <c:pt idx="2">
                  <c:v>34.498755541021978</c:v>
                </c:pt>
                <c:pt idx="3">
                  <c:v>29.498755541021978</c:v>
                </c:pt>
                <c:pt idx="4">
                  <c:v>12.498755541021978</c:v>
                </c:pt>
                <c:pt idx="5">
                  <c:v>14.498755541021978</c:v>
                </c:pt>
                <c:pt idx="6">
                  <c:v>4.4987555410219784</c:v>
                </c:pt>
                <c:pt idx="7">
                  <c:v>8.4987555410219784</c:v>
                </c:pt>
                <c:pt idx="8">
                  <c:v>-5.5012444589780216</c:v>
                </c:pt>
                <c:pt idx="9">
                  <c:v>-1.5012444589780216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B-AF46-ABA7-9A71BBF007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'Control_0004-0009_af1'!$L$18:$L$27</c:f>
              <c:numCache>
                <c:formatCode>General</c:formatCode>
                <c:ptCount val="10"/>
                <c:pt idx="0">
                  <c:v>-98.87431872683652</c:v>
                </c:pt>
                <c:pt idx="1">
                  <c:v>-71.87431872683652</c:v>
                </c:pt>
                <c:pt idx="2">
                  <c:v>-59.87431872683652</c:v>
                </c:pt>
                <c:pt idx="3">
                  <c:v>-23.87431872683652</c:v>
                </c:pt>
                <c:pt idx="4">
                  <c:v>-19.87431872683652</c:v>
                </c:pt>
                <c:pt idx="5">
                  <c:v>8.1256812731634795</c:v>
                </c:pt>
                <c:pt idx="6">
                  <c:v>32.12568127316348</c:v>
                </c:pt>
                <c:pt idx="7">
                  <c:v>53.12568127316348</c:v>
                </c:pt>
                <c:pt idx="8">
                  <c:v>71.12568127316348</c:v>
                </c:pt>
                <c:pt idx="9">
                  <c:v>90.12568127316348</c:v>
                </c:pt>
              </c:numCache>
            </c:numRef>
          </c:xVal>
          <c:yVal>
            <c:numRef>
              <c:f>'Control_0004-0009_af1'!$M$18:$M$27</c:f>
              <c:numCache>
                <c:formatCode>General</c:formatCode>
                <c:ptCount val="10"/>
                <c:pt idx="0">
                  <c:v>-22.501244458978022</c:v>
                </c:pt>
                <c:pt idx="1">
                  <c:v>-21.501244458978022</c:v>
                </c:pt>
                <c:pt idx="2">
                  <c:v>-2.5012444589780216</c:v>
                </c:pt>
                <c:pt idx="3">
                  <c:v>-7.5012444589780216</c:v>
                </c:pt>
                <c:pt idx="4">
                  <c:v>-18.501244458978022</c:v>
                </c:pt>
                <c:pt idx="5">
                  <c:v>-25.501244458978022</c:v>
                </c:pt>
                <c:pt idx="6">
                  <c:v>-22.501244458978022</c:v>
                </c:pt>
                <c:pt idx="7">
                  <c:v>-38.501244458978022</c:v>
                </c:pt>
                <c:pt idx="8">
                  <c:v>-36.501244458978022</c:v>
                </c:pt>
                <c:pt idx="9">
                  <c:v>-45.501244458978022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B-AF46-ABA7-9A71BBF0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'COL_0005-0012_af3'!$G$10:$G$11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'COL_0005-0012_af3'!$H$10:$H$11</c:f>
              <c:numCache>
                <c:formatCode>General</c:formatCode>
                <c:ptCount val="2"/>
                <c:pt idx="0">
                  <c:v>-98.890517581159529</c:v>
                </c:pt>
                <c:pt idx="1">
                  <c:v>98.890517581159543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9-064A-B47F-5B623D4967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8413651372757289E-4"/>
                  <c:y val="7.12493315457059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'COL_0005-0012_af3'!$O$1:$O$6</c:f>
              <c:numCache>
                <c:formatCode>General</c:formatCode>
                <c:ptCount val="6"/>
                <c:pt idx="0">
                  <c:v>-106.47744864459119</c:v>
                </c:pt>
                <c:pt idx="1">
                  <c:v>-79.33991413866589</c:v>
                </c:pt>
                <c:pt idx="2">
                  <c:v>-70.975257233285205</c:v>
                </c:pt>
                <c:pt idx="3">
                  <c:v>-53.802409658421738</c:v>
                </c:pt>
                <c:pt idx="4">
                  <c:v>-29.627362924382247</c:v>
                </c:pt>
                <c:pt idx="5">
                  <c:v>-19.353733766381993</c:v>
                </c:pt>
              </c:numCache>
            </c:numRef>
          </c:xVal>
          <c:yVal>
            <c:numRef>
              <c:f>'COL_0005-0012_af3'!$P$1:$P$6</c:f>
              <c:numCache>
                <c:formatCode>General</c:formatCode>
                <c:ptCount val="6"/>
                <c:pt idx="0">
                  <c:v>-16.719335611085455</c:v>
                </c:pt>
                <c:pt idx="1">
                  <c:v>-14.834071454604043</c:v>
                </c:pt>
                <c:pt idx="2">
                  <c:v>-25.971060044670363</c:v>
                </c:pt>
                <c:pt idx="3">
                  <c:v>-24.925447224116855</c:v>
                </c:pt>
                <c:pt idx="4">
                  <c:v>-16.465712275136092</c:v>
                </c:pt>
                <c:pt idx="5">
                  <c:v>-26.438301904910652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9-064A-B47F-5B623D4967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'COL_0005-0012_af3'!$O$18:$O$21</c:f>
              <c:numCache>
                <c:formatCode>General</c:formatCode>
                <c:ptCount val="4"/>
                <c:pt idx="0">
                  <c:v>93.37860988048584</c:v>
                </c:pt>
                <c:pt idx="1">
                  <c:v>69.092679705420835</c:v>
                </c:pt>
                <c:pt idx="2">
                  <c:v>46.517662997062502</c:v>
                </c:pt>
                <c:pt idx="3">
                  <c:v>27.950746881143484</c:v>
                </c:pt>
              </c:numCache>
            </c:numRef>
          </c:xVal>
          <c:yVal>
            <c:numRef>
              <c:f>'COL_0005-0012_af3'!$P$18:$P$21</c:f>
              <c:numCache>
                <c:formatCode>General</c:formatCode>
                <c:ptCount val="4"/>
                <c:pt idx="0">
                  <c:v>38.657156430402537</c:v>
                </c:pt>
                <c:pt idx="1">
                  <c:v>24.367523981250237</c:v>
                </c:pt>
                <c:pt idx="2">
                  <c:v>27.884428958263697</c:v>
                </c:pt>
                <c:pt idx="3">
                  <c:v>7.6540155679143353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E9-064A-B47F-5B623D4967E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'COL_0005-0012_af3'!$O$22:$O$27</c:f>
              <c:numCache>
                <c:formatCode>General</c:formatCode>
                <c:ptCount val="6"/>
                <c:pt idx="0">
                  <c:v>-14.236798763687377</c:v>
                </c:pt>
                <c:pt idx="1">
                  <c:v>-17.302267277885996</c:v>
                </c:pt>
                <c:pt idx="2">
                  <c:v>-33.93650304504726</c:v>
                </c:pt>
                <c:pt idx="3">
                  <c:v>-51.212331362223537</c:v>
                </c:pt>
                <c:pt idx="4">
                  <c:v>-70.191170447393773</c:v>
                </c:pt>
                <c:pt idx="5">
                  <c:v>-93.605838491680004</c:v>
                </c:pt>
              </c:numCache>
            </c:numRef>
          </c:xVal>
          <c:yVal>
            <c:numRef>
              <c:f>'COL_0005-0012_af3'!$P$22:$P$27</c:f>
              <c:numCache>
                <c:formatCode>General</c:formatCode>
                <c:ptCount val="6"/>
                <c:pt idx="0">
                  <c:v>8.1133547294418999</c:v>
                </c:pt>
                <c:pt idx="1">
                  <c:v>18.29190584384207</c:v>
                </c:pt>
                <c:pt idx="2">
                  <c:v>27.527824880001535</c:v>
                </c:pt>
                <c:pt idx="3">
                  <c:v>30.086292381348844</c:v>
                </c:pt>
                <c:pt idx="4">
                  <c:v>24.27220027860275</c:v>
                </c:pt>
                <c:pt idx="5">
                  <c:v>37.753792186678041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E9-064A-B47F-5B623D4967E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209665873877201E-2"/>
                  <c:y val="0.1459430406147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'COL_0005-0012_af3'!$O$7:$O$11</c:f>
              <c:numCache>
                <c:formatCode>General</c:formatCode>
                <c:ptCount val="5"/>
                <c:pt idx="0">
                  <c:v>14.564233016668274</c:v>
                </c:pt>
                <c:pt idx="1">
                  <c:v>34.715373760843001</c:v>
                </c:pt>
                <c:pt idx="2">
                  <c:v>54.319999998602803</c:v>
                </c:pt>
                <c:pt idx="3">
                  <c:v>77.972240322365536</c:v>
                </c:pt>
                <c:pt idx="4">
                  <c:v>94.606476089526808</c:v>
                </c:pt>
              </c:numCache>
            </c:numRef>
          </c:xVal>
          <c:yVal>
            <c:numRef>
              <c:f>'COL_0005-0012_af3'!$P$7:$P$11</c:f>
              <c:numCache>
                <c:formatCode>General</c:formatCode>
                <c:ptCount val="5"/>
                <c:pt idx="0">
                  <c:v>-28.798710620345069</c:v>
                </c:pt>
                <c:pt idx="1">
                  <c:v>-15.459612948146201</c:v>
                </c:pt>
                <c:pt idx="2">
                  <c:v>-21.836024954732661</c:v>
                </c:pt>
                <c:pt idx="3">
                  <c:v>-4.7898662183201672</c:v>
                </c:pt>
                <c:pt idx="4">
                  <c:v>-14.025785254479636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E9-064A-B47F-5B623D49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'COL_0005-0012_af3'!$G$10:$G$11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'COL_0005-0012_af3'!$H$10:$H$11</c:f>
              <c:numCache>
                <c:formatCode>General</c:formatCode>
                <c:ptCount val="2"/>
                <c:pt idx="0">
                  <c:v>-98.890517581159529</c:v>
                </c:pt>
                <c:pt idx="1">
                  <c:v>98.890517581159543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C-9C40-ADE9-A0D2FEBCCE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79811459720831"/>
                  <c:y val="-0.20434645629333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'COL_0005-0012_af3'!$Q$1:$Q$6</c:f>
              <c:numCache>
                <c:formatCode>General</c:formatCode>
                <c:ptCount val="6"/>
                <c:pt idx="0">
                  <c:v>106.47744864459119</c:v>
                </c:pt>
                <c:pt idx="1">
                  <c:v>79.33991413866589</c:v>
                </c:pt>
                <c:pt idx="2">
                  <c:v>70.975257233285205</c:v>
                </c:pt>
                <c:pt idx="3">
                  <c:v>53.802409658421738</c:v>
                </c:pt>
                <c:pt idx="4">
                  <c:v>29.627362924382247</c:v>
                </c:pt>
                <c:pt idx="5">
                  <c:v>19.353733766381993</c:v>
                </c:pt>
              </c:numCache>
            </c:numRef>
          </c:xVal>
          <c:yVal>
            <c:numRef>
              <c:f>'COL_0005-0012_af3'!$R$1:$R$6</c:f>
              <c:numCache>
                <c:formatCode>General</c:formatCode>
                <c:ptCount val="6"/>
                <c:pt idx="0">
                  <c:v>16.719335611085455</c:v>
                </c:pt>
                <c:pt idx="1">
                  <c:v>14.834071454604043</c:v>
                </c:pt>
                <c:pt idx="2">
                  <c:v>25.971060044670363</c:v>
                </c:pt>
                <c:pt idx="3">
                  <c:v>24.925447224116855</c:v>
                </c:pt>
                <c:pt idx="4">
                  <c:v>16.465712275136092</c:v>
                </c:pt>
                <c:pt idx="5">
                  <c:v>26.438301904910652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C-9C40-ADE9-A0D2FEBCCE3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034882004821123E-2"/>
                  <c:y val="-6.1156205201848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'COL_0005-0012_af3'!$Q$18:$Q$21</c:f>
              <c:numCache>
                <c:formatCode>General</c:formatCode>
                <c:ptCount val="4"/>
                <c:pt idx="0">
                  <c:v>93.37860988048584</c:v>
                </c:pt>
                <c:pt idx="1">
                  <c:v>69.092679705420835</c:v>
                </c:pt>
                <c:pt idx="2">
                  <c:v>46.517662997062502</c:v>
                </c:pt>
                <c:pt idx="3">
                  <c:v>27.950746881143484</c:v>
                </c:pt>
              </c:numCache>
            </c:numRef>
          </c:xVal>
          <c:yVal>
            <c:numRef>
              <c:f>'COL_0005-0012_af3'!$R$18:$R$21</c:f>
              <c:numCache>
                <c:formatCode>General</c:formatCode>
                <c:ptCount val="4"/>
                <c:pt idx="0">
                  <c:v>38.657156430402537</c:v>
                </c:pt>
                <c:pt idx="1">
                  <c:v>24.367523981250237</c:v>
                </c:pt>
                <c:pt idx="2">
                  <c:v>27.884428958263697</c:v>
                </c:pt>
                <c:pt idx="3">
                  <c:v>7.6540155679143353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C-9C40-ADE9-A0D2FEBCCE3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253919739957799"/>
                  <c:y val="-0.26884077583272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'COL_0005-0012_af3'!$Q$22:$Q$27</c:f>
              <c:numCache>
                <c:formatCode>General</c:formatCode>
                <c:ptCount val="6"/>
                <c:pt idx="0">
                  <c:v>14.236798763687377</c:v>
                </c:pt>
                <c:pt idx="1">
                  <c:v>17.302267277885996</c:v>
                </c:pt>
                <c:pt idx="2">
                  <c:v>33.93650304504726</c:v>
                </c:pt>
                <c:pt idx="3">
                  <c:v>51.212331362223537</c:v>
                </c:pt>
                <c:pt idx="4">
                  <c:v>70.191170447393773</c:v>
                </c:pt>
                <c:pt idx="5">
                  <c:v>93.605838491680004</c:v>
                </c:pt>
              </c:numCache>
            </c:numRef>
          </c:xVal>
          <c:yVal>
            <c:numRef>
              <c:f>'COL_0005-0012_af3'!$R$22:$R$27</c:f>
              <c:numCache>
                <c:formatCode>General</c:formatCode>
                <c:ptCount val="6"/>
                <c:pt idx="0">
                  <c:v>8.1133547294418999</c:v>
                </c:pt>
                <c:pt idx="1">
                  <c:v>18.29190584384207</c:v>
                </c:pt>
                <c:pt idx="2">
                  <c:v>27.527824880001535</c:v>
                </c:pt>
                <c:pt idx="3">
                  <c:v>30.086292381348844</c:v>
                </c:pt>
                <c:pt idx="4">
                  <c:v>24.27220027860275</c:v>
                </c:pt>
                <c:pt idx="5">
                  <c:v>37.753792186678041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BC-9C40-ADE9-A0D2FEBCCE3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326496531013135"/>
                  <c:y val="-0.28841949350547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'COL_0005-0012_af3'!$Q$7:$Q$11</c:f>
              <c:numCache>
                <c:formatCode>General</c:formatCode>
                <c:ptCount val="5"/>
                <c:pt idx="0">
                  <c:v>14.564233016668274</c:v>
                </c:pt>
                <c:pt idx="1">
                  <c:v>34.715373760843001</c:v>
                </c:pt>
                <c:pt idx="2">
                  <c:v>54.319999998602803</c:v>
                </c:pt>
                <c:pt idx="3">
                  <c:v>77.972240322365536</c:v>
                </c:pt>
                <c:pt idx="4">
                  <c:v>94.606476089526808</c:v>
                </c:pt>
              </c:numCache>
            </c:numRef>
          </c:xVal>
          <c:yVal>
            <c:numRef>
              <c:f>'COL_0005-0012_af3'!$R$7:$R$11</c:f>
              <c:numCache>
                <c:formatCode>General</c:formatCode>
                <c:ptCount val="5"/>
                <c:pt idx="0">
                  <c:v>28.798710620345069</c:v>
                </c:pt>
                <c:pt idx="1">
                  <c:v>15.459612948146201</c:v>
                </c:pt>
                <c:pt idx="2">
                  <c:v>21.836024954732661</c:v>
                </c:pt>
                <c:pt idx="3">
                  <c:v>4.7898662183201672</c:v>
                </c:pt>
                <c:pt idx="4">
                  <c:v>14.025785254479636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BC-9C40-ADE9-A0D2FEBCC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'COL_0005-0012_af3'!$G$10:$G$11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'COL_0005-0012_af3'!$H$10:$H$11</c:f>
              <c:numCache>
                <c:formatCode>General</c:formatCode>
                <c:ptCount val="2"/>
                <c:pt idx="0">
                  <c:v>-98.890517581159529</c:v>
                </c:pt>
                <c:pt idx="1">
                  <c:v>98.890517581159543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A-5D40-A3F4-7EE3C4B24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961984051356639E-2"/>
                  <c:y val="0.12831034855716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'COL_0005-0012_af3'!$O$1:$O$11</c:f>
              <c:numCache>
                <c:formatCode>General</c:formatCode>
                <c:ptCount val="11"/>
                <c:pt idx="0">
                  <c:v>-106.47744864459119</c:v>
                </c:pt>
                <c:pt idx="1">
                  <c:v>-79.33991413866589</c:v>
                </c:pt>
                <c:pt idx="2">
                  <c:v>-70.975257233285205</c:v>
                </c:pt>
                <c:pt idx="3">
                  <c:v>-53.802409658421738</c:v>
                </c:pt>
                <c:pt idx="4">
                  <c:v>-29.627362924382247</c:v>
                </c:pt>
                <c:pt idx="5">
                  <c:v>-19.353733766381993</c:v>
                </c:pt>
                <c:pt idx="6">
                  <c:v>14.564233016668274</c:v>
                </c:pt>
                <c:pt idx="7">
                  <c:v>34.715373760843001</c:v>
                </c:pt>
                <c:pt idx="8">
                  <c:v>54.319999998602803</c:v>
                </c:pt>
                <c:pt idx="9">
                  <c:v>77.972240322365536</c:v>
                </c:pt>
                <c:pt idx="10">
                  <c:v>94.606476089526808</c:v>
                </c:pt>
              </c:numCache>
            </c:numRef>
          </c:xVal>
          <c:yVal>
            <c:numRef>
              <c:f>'COL_0005-0012_af3'!$P$1:$P$11</c:f>
              <c:numCache>
                <c:formatCode>General</c:formatCode>
                <c:ptCount val="11"/>
                <c:pt idx="0">
                  <c:v>-16.719335611085455</c:v>
                </c:pt>
                <c:pt idx="1">
                  <c:v>-14.834071454604043</c:v>
                </c:pt>
                <c:pt idx="2">
                  <c:v>-25.971060044670363</c:v>
                </c:pt>
                <c:pt idx="3">
                  <c:v>-24.925447224116855</c:v>
                </c:pt>
                <c:pt idx="4">
                  <c:v>-16.465712275136092</c:v>
                </c:pt>
                <c:pt idx="5">
                  <c:v>-26.438301904910652</c:v>
                </c:pt>
                <c:pt idx="6">
                  <c:v>-28.798710620345069</c:v>
                </c:pt>
                <c:pt idx="7">
                  <c:v>-15.459612948146201</c:v>
                </c:pt>
                <c:pt idx="8">
                  <c:v>-21.836024954732661</c:v>
                </c:pt>
                <c:pt idx="9">
                  <c:v>-4.7898662183201672</c:v>
                </c:pt>
                <c:pt idx="10">
                  <c:v>-14.025785254479636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A-5D40-A3F4-7EE3C4B24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13250413761974E-2"/>
                  <c:y val="-0.1019015947925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'COL_0005-0012_af3'!$O$18:$O$27</c:f>
              <c:numCache>
                <c:formatCode>General</c:formatCode>
                <c:ptCount val="10"/>
                <c:pt idx="0">
                  <c:v>93.37860988048584</c:v>
                </c:pt>
                <c:pt idx="1">
                  <c:v>69.092679705420835</c:v>
                </c:pt>
                <c:pt idx="2">
                  <c:v>46.517662997062502</c:v>
                </c:pt>
                <c:pt idx="3">
                  <c:v>27.950746881143484</c:v>
                </c:pt>
                <c:pt idx="4">
                  <c:v>-14.236798763687377</c:v>
                </c:pt>
                <c:pt idx="5">
                  <c:v>-17.302267277885996</c:v>
                </c:pt>
                <c:pt idx="6">
                  <c:v>-33.93650304504726</c:v>
                </c:pt>
                <c:pt idx="7">
                  <c:v>-51.212331362223537</c:v>
                </c:pt>
                <c:pt idx="8">
                  <c:v>-70.191170447393773</c:v>
                </c:pt>
                <c:pt idx="9">
                  <c:v>-93.605838491680004</c:v>
                </c:pt>
              </c:numCache>
            </c:numRef>
          </c:xVal>
          <c:yVal>
            <c:numRef>
              <c:f>'COL_0005-0012_af3'!$P$18:$P$27</c:f>
              <c:numCache>
                <c:formatCode>General</c:formatCode>
                <c:ptCount val="10"/>
                <c:pt idx="0">
                  <c:v>38.657156430402537</c:v>
                </c:pt>
                <c:pt idx="1">
                  <c:v>24.367523981250237</c:v>
                </c:pt>
                <c:pt idx="2">
                  <c:v>27.884428958263697</c:v>
                </c:pt>
                <c:pt idx="3">
                  <c:v>7.6540155679143353</c:v>
                </c:pt>
                <c:pt idx="4">
                  <c:v>8.1133547294418999</c:v>
                </c:pt>
                <c:pt idx="5">
                  <c:v>18.29190584384207</c:v>
                </c:pt>
                <c:pt idx="6">
                  <c:v>27.527824880001535</c:v>
                </c:pt>
                <c:pt idx="7">
                  <c:v>30.086292381348844</c:v>
                </c:pt>
                <c:pt idx="8">
                  <c:v>24.27220027860275</c:v>
                </c:pt>
                <c:pt idx="9">
                  <c:v>37.753792186678041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A-5D40-A3F4-7EE3C4B24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'COL_MOCK_0001-0004_af4'!$A$10:$A$11</c:f>
              <c:numCache>
                <c:formatCode>General</c:formatCode>
                <c:ptCount val="2"/>
                <c:pt idx="0">
                  <c:v>121.109401709401</c:v>
                </c:pt>
                <c:pt idx="1">
                  <c:v>290.86314760508299</c:v>
                </c:pt>
              </c:numCache>
            </c:numRef>
          </c:xVal>
          <c:yVal>
            <c:numRef>
              <c:f>'COL_MOCK_0001-0004_af4'!$B$10:$B$11</c:f>
              <c:numCache>
                <c:formatCode>General</c:formatCode>
                <c:ptCount val="2"/>
                <c:pt idx="0">
                  <c:v>191.28119658119601</c:v>
                </c:pt>
                <c:pt idx="1">
                  <c:v>97.7536656891495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6-7248-BAF8-BA904B655D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'COL_MOCK_0001-0004_af4'!$J$1:$J$11</c:f>
              <c:numCache>
                <c:formatCode>General</c:formatCode>
                <c:ptCount val="11"/>
                <c:pt idx="0">
                  <c:v>146</c:v>
                </c:pt>
                <c:pt idx="1">
                  <c:v>153</c:v>
                </c:pt>
                <c:pt idx="2">
                  <c:v>181</c:v>
                </c:pt>
                <c:pt idx="3">
                  <c:v>199</c:v>
                </c:pt>
                <c:pt idx="4">
                  <c:v>204</c:v>
                </c:pt>
                <c:pt idx="5">
                  <c:v>224</c:v>
                </c:pt>
                <c:pt idx="6">
                  <c:v>226</c:v>
                </c:pt>
                <c:pt idx="7">
                  <c:v>250</c:v>
                </c:pt>
                <c:pt idx="8">
                  <c:v>252</c:v>
                </c:pt>
                <c:pt idx="9">
                  <c:v>270</c:v>
                </c:pt>
              </c:numCache>
            </c:numRef>
          </c:xVal>
          <c:yVal>
            <c:numRef>
              <c:f>'COL_MOCK_0001-0004_af4'!$K$1:$K$11</c:f>
              <c:numCache>
                <c:formatCode>General</c:formatCode>
                <c:ptCount val="11"/>
                <c:pt idx="0">
                  <c:v>51</c:v>
                </c:pt>
                <c:pt idx="1">
                  <c:v>68</c:v>
                </c:pt>
                <c:pt idx="2">
                  <c:v>70</c:v>
                </c:pt>
                <c:pt idx="3">
                  <c:v>90</c:v>
                </c:pt>
                <c:pt idx="4">
                  <c:v>119</c:v>
                </c:pt>
                <c:pt idx="5">
                  <c:v>136</c:v>
                </c:pt>
                <c:pt idx="6">
                  <c:v>160</c:v>
                </c:pt>
                <c:pt idx="7">
                  <c:v>173</c:v>
                </c:pt>
                <c:pt idx="8">
                  <c:v>193</c:v>
                </c:pt>
                <c:pt idx="9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6-7248-BAF8-BA904B655D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'COL_MOCK_0001-0004_af4'!$J$18:$J$27</c:f>
              <c:numCache>
                <c:formatCode>General</c:formatCode>
                <c:ptCount val="10"/>
                <c:pt idx="0">
                  <c:v>224</c:v>
                </c:pt>
                <c:pt idx="1">
                  <c:v>223</c:v>
                </c:pt>
                <c:pt idx="2">
                  <c:v>205</c:v>
                </c:pt>
                <c:pt idx="3">
                  <c:v>207</c:v>
                </c:pt>
                <c:pt idx="4">
                  <c:v>183</c:v>
                </c:pt>
                <c:pt idx="5">
                  <c:v>159</c:v>
                </c:pt>
                <c:pt idx="6">
                  <c:v>149</c:v>
                </c:pt>
                <c:pt idx="7">
                  <c:v>123</c:v>
                </c:pt>
                <c:pt idx="8">
                  <c:v>108</c:v>
                </c:pt>
              </c:numCache>
            </c:numRef>
          </c:xVal>
          <c:yVal>
            <c:numRef>
              <c:f>'COL_MOCK_0001-0004_af4'!$K$18:$K$27</c:f>
              <c:numCache>
                <c:formatCode>General</c:formatCode>
                <c:ptCount val="10"/>
                <c:pt idx="0">
                  <c:v>233</c:v>
                </c:pt>
                <c:pt idx="1">
                  <c:v>213</c:v>
                </c:pt>
                <c:pt idx="2">
                  <c:v>194</c:v>
                </c:pt>
                <c:pt idx="3">
                  <c:v>173</c:v>
                </c:pt>
                <c:pt idx="4">
                  <c:v>132</c:v>
                </c:pt>
                <c:pt idx="5">
                  <c:v>121</c:v>
                </c:pt>
                <c:pt idx="6">
                  <c:v>96</c:v>
                </c:pt>
                <c:pt idx="7">
                  <c:v>100</c:v>
                </c:pt>
                <c:pt idx="8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96-7248-BAF8-BA904B65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'COL_MOCK_0001-0004_af4'!$D$10:$D$11</c:f>
              <c:numCache>
                <c:formatCode>General</c:formatCode>
                <c:ptCount val="2"/>
                <c:pt idx="0">
                  <c:v>-84.876872947841008</c:v>
                </c:pt>
                <c:pt idx="1">
                  <c:v>84.87687294784098</c:v>
                </c:pt>
              </c:numCache>
            </c:numRef>
          </c:xVal>
          <c:yVal>
            <c:numRef>
              <c:f>'COL_MOCK_0001-0004_af4'!$E$10:$E$11</c:f>
              <c:numCache>
                <c:formatCode>General</c:formatCode>
                <c:ptCount val="2"/>
                <c:pt idx="0">
                  <c:v>46.763765446023257</c:v>
                </c:pt>
                <c:pt idx="1">
                  <c:v>-46.763765446023257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D-1B41-9DD9-6E30F694FA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'COL_MOCK_0001-0004_af4'!$L$1:$L$11</c:f>
              <c:numCache>
                <c:formatCode>General</c:formatCode>
                <c:ptCount val="11"/>
                <c:pt idx="0">
                  <c:v>-59.986274657242006</c:v>
                </c:pt>
                <c:pt idx="1">
                  <c:v>-52.986274657242006</c:v>
                </c:pt>
                <c:pt idx="2">
                  <c:v>-24.986274657242006</c:v>
                </c:pt>
                <c:pt idx="3">
                  <c:v>-6.9862746572420065</c:v>
                </c:pt>
                <c:pt idx="4">
                  <c:v>-1.9862746572420065</c:v>
                </c:pt>
                <c:pt idx="5">
                  <c:v>18.013725342757994</c:v>
                </c:pt>
                <c:pt idx="6">
                  <c:v>20.013725342757994</c:v>
                </c:pt>
                <c:pt idx="7">
                  <c:v>44.013725342757994</c:v>
                </c:pt>
                <c:pt idx="8">
                  <c:v>46.013725342757994</c:v>
                </c:pt>
                <c:pt idx="9">
                  <c:v>64.013725342757994</c:v>
                </c:pt>
              </c:numCache>
            </c:numRef>
          </c:xVal>
          <c:yVal>
            <c:numRef>
              <c:f>'COL_MOCK_0001-0004_af4'!$M$1:$M$11</c:f>
              <c:numCache>
                <c:formatCode>General</c:formatCode>
                <c:ptCount val="11"/>
                <c:pt idx="0">
                  <c:v>-93.517431135172757</c:v>
                </c:pt>
                <c:pt idx="1">
                  <c:v>-76.517431135172757</c:v>
                </c:pt>
                <c:pt idx="2">
                  <c:v>-74.517431135172757</c:v>
                </c:pt>
                <c:pt idx="3">
                  <c:v>-54.517431135172757</c:v>
                </c:pt>
                <c:pt idx="4">
                  <c:v>-25.517431135172757</c:v>
                </c:pt>
                <c:pt idx="5">
                  <c:v>-8.5174311351727567</c:v>
                </c:pt>
                <c:pt idx="6">
                  <c:v>15.482568864827243</c:v>
                </c:pt>
                <c:pt idx="7">
                  <c:v>28.482568864827243</c:v>
                </c:pt>
                <c:pt idx="8">
                  <c:v>48.482568864827243</c:v>
                </c:pt>
                <c:pt idx="9">
                  <c:v>65.482568864827243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D-1B41-9DD9-6E30F694FA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'COL_MOCK_0001-0004_af4'!$L$18:$L$27</c:f>
              <c:numCache>
                <c:formatCode>General</c:formatCode>
                <c:ptCount val="10"/>
                <c:pt idx="0">
                  <c:v>18.013725342757994</c:v>
                </c:pt>
                <c:pt idx="1">
                  <c:v>17.013725342757994</c:v>
                </c:pt>
                <c:pt idx="2">
                  <c:v>-0.98627465724200647</c:v>
                </c:pt>
                <c:pt idx="3">
                  <c:v>1.0137253427579935</c:v>
                </c:pt>
                <c:pt idx="4">
                  <c:v>-22.986274657242006</c:v>
                </c:pt>
                <c:pt idx="5">
                  <c:v>-46.986274657242006</c:v>
                </c:pt>
                <c:pt idx="6">
                  <c:v>-56.986274657242006</c:v>
                </c:pt>
                <c:pt idx="7">
                  <c:v>-82.986274657242006</c:v>
                </c:pt>
                <c:pt idx="8">
                  <c:v>-97.986274657242006</c:v>
                </c:pt>
              </c:numCache>
            </c:numRef>
          </c:xVal>
          <c:yVal>
            <c:numRef>
              <c:f>'COL_MOCK_0001-0004_af4'!$M$18:$M$27</c:f>
              <c:numCache>
                <c:formatCode>General</c:formatCode>
                <c:ptCount val="10"/>
                <c:pt idx="0">
                  <c:v>88.482568864827243</c:v>
                </c:pt>
                <c:pt idx="1">
                  <c:v>68.482568864827243</c:v>
                </c:pt>
                <c:pt idx="2">
                  <c:v>49.482568864827243</c:v>
                </c:pt>
                <c:pt idx="3">
                  <c:v>28.482568864827243</c:v>
                </c:pt>
                <c:pt idx="4">
                  <c:v>-12.517431135172757</c:v>
                </c:pt>
                <c:pt idx="5">
                  <c:v>-23.517431135172757</c:v>
                </c:pt>
                <c:pt idx="6">
                  <c:v>-48.517431135172757</c:v>
                </c:pt>
                <c:pt idx="7">
                  <c:v>-44.517431135172757</c:v>
                </c:pt>
                <c:pt idx="8">
                  <c:v>-54.517431135172757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3D-1B41-9DD9-6E30F694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'COL_MOCK_0001-0004_af4'!$G$10:$G$11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'COL_MOCK_0001-0004_af4'!$H$10:$H$11</c:f>
              <c:numCache>
                <c:formatCode>General</c:formatCode>
                <c:ptCount val="2"/>
                <c:pt idx="0">
                  <c:v>-96.906828036494019</c:v>
                </c:pt>
                <c:pt idx="1">
                  <c:v>96.906828036493991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F-6742-8A18-9C5550AE3F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'COL_MOCK_0001-0004_af4'!$O$1:$O$5</c:f>
              <c:numCache>
                <c:formatCode>General</c:formatCode>
                <c:ptCount val="5"/>
                <c:pt idx="0">
                  <c:v>110.85546206171315</c:v>
                </c:pt>
                <c:pt idx="1">
                  <c:v>92.587882427708394</c:v>
                </c:pt>
                <c:pt idx="2">
                  <c:v>77.324363763912004</c:v>
                </c:pt>
                <c:pt idx="3">
                  <c:v>51.120996174282794</c:v>
                </c:pt>
                <c:pt idx="4">
                  <c:v>23.308217680464946</c:v>
                </c:pt>
              </c:numCache>
            </c:numRef>
          </c:xVal>
          <c:yVal>
            <c:numRef>
              <c:f>'COL_MOCK_0001-0004_af4'!$P$1:$P$5</c:f>
              <c:numCache>
                <c:formatCode>General</c:formatCode>
                <c:ptCount val="5"/>
                <c:pt idx="0">
                  <c:v>-7.4114509011346499</c:v>
                </c:pt>
                <c:pt idx="1">
                  <c:v>-9.4840179845590669</c:v>
                </c:pt>
                <c:pt idx="2">
                  <c:v>14.074950541247393</c:v>
                </c:pt>
                <c:pt idx="3">
                  <c:v>20.189157518670498</c:v>
                </c:pt>
                <c:pt idx="4">
                  <c:v>10.574098888905247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F-6742-8A18-9C5550AE3F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613845991330503E-2"/>
                  <c:y val="0.1222280989863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'COL_MOCK_0001-0004_af4'!$O$18:$O$21</c:f>
              <c:numCache>
                <c:formatCode>General</c:formatCode>
                <c:ptCount val="4"/>
                <c:pt idx="0">
                  <c:v>-86.19117508655728</c:v>
                </c:pt>
                <c:pt idx="1">
                  <c:v>-68.191398809224594</c:v>
                </c:pt>
                <c:pt idx="2">
                  <c:v>-42.863891823719968</c:v>
                </c:pt>
                <c:pt idx="3">
                  <c:v>-25.435947526785608</c:v>
                </c:pt>
              </c:numCache>
            </c:numRef>
          </c:xVal>
          <c:yVal>
            <c:numRef>
              <c:f>'COL_MOCK_0001-0004_af4'!$P$18:$P$21</c:f>
              <c:numCache>
                <c:formatCode>General</c:formatCode>
                <c:ptCount val="4"/>
                <c:pt idx="0">
                  <c:v>-26.92100724047382</c:v>
                </c:pt>
                <c:pt idx="1">
                  <c:v>-18.14558394777897</c:v>
                </c:pt>
                <c:pt idx="2">
                  <c:v>-24.742355120043051</c:v>
                </c:pt>
                <c:pt idx="3">
                  <c:v>-12.856785820133471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F-6742-8A18-9C5550AE3F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5667549430775216E-3"/>
                  <c:y val="5.54381604177230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'COL_MOCK_0001-0004_af4'!$O$22:$O$26</c:f>
              <c:numCache>
                <c:formatCode>General</c:formatCode>
                <c:ptCount val="5"/>
                <c:pt idx="0">
                  <c:v>22.055877918505736</c:v>
                </c:pt>
                <c:pt idx="1">
                  <c:v>43.271885240059504</c:v>
                </c:pt>
                <c:pt idx="2">
                  <c:v>69.994042291583867</c:v>
                </c:pt>
                <c:pt idx="3">
                  <c:v>79.037268940950781</c:v>
                </c:pt>
                <c:pt idx="4">
                  <c:v>95.034337904811224</c:v>
                </c:pt>
              </c:numCache>
            </c:numRef>
          </c:xVal>
          <c:yVal>
            <c:numRef>
              <c:f>'COL_MOCK_0001-0004_af4'!$P$22:$P$26</c:f>
              <c:numCache>
                <c:formatCode>General</c:formatCode>
                <c:ptCount val="5"/>
                <c:pt idx="0">
                  <c:v>-14.092308330643688</c:v>
                </c:pt>
                <c:pt idx="1">
                  <c:v>-29.804756686383065</c:v>
                </c:pt>
                <c:pt idx="2">
                  <c:v>-26.499257856604626</c:v>
                </c:pt>
                <c:pt idx="3">
                  <c:v>-51.201890343207737</c:v>
                </c:pt>
                <c:pt idx="4">
                  <c:v>-59.514157456666823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F-6742-8A18-9C5550AE3F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774418867553875E-2"/>
                  <c:y val="-0.15335327322216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'COL_MOCK_0001-0004_af4'!$O$6:$O$11</c:f>
              <c:numCache>
                <c:formatCode>General</c:formatCode>
                <c:ptCount val="6"/>
                <c:pt idx="0">
                  <c:v>-1.2326964864724514</c:v>
                </c:pt>
                <c:pt idx="1">
                  <c:v>-23.218479375144454</c:v>
                </c:pt>
                <c:pt idx="2">
                  <c:v>-46.186207904947395</c:v>
                </c:pt>
                <c:pt idx="3">
                  <c:v>-64.668548377121056</c:v>
                </c:pt>
                <c:pt idx="4">
                  <c:v>-88.244334154376503</c:v>
                </c:pt>
                <c:pt idx="5">
                  <c:v>22.611127907336652</c:v>
                </c:pt>
              </c:numCache>
            </c:numRef>
          </c:xVal>
          <c:yVal>
            <c:numRef>
              <c:f>'COL_MOCK_0001-0004_af4'!$P$6:$P$11</c:f>
              <c:numCache>
                <c:formatCode>General</c:formatCode>
                <c:ptCount val="6"/>
                <c:pt idx="0">
                  <c:v>19.887719659100448</c:v>
                </c:pt>
                <c:pt idx="1">
                  <c:v>10.057900191166295</c:v>
                </c:pt>
                <c:pt idx="2">
                  <c:v>24.805220157223722</c:v>
                </c:pt>
                <c:pt idx="3">
                  <c:v>16.905657468653459</c:v>
                </c:pt>
                <c:pt idx="4">
                  <c:v>24.467557030599483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AF-6742-8A18-9C5550AE3F2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'COL_MOCK_0001-0004_af4'!$O$5:$O$6</c:f>
              <c:numCache>
                <c:formatCode>General</c:formatCode>
                <c:ptCount val="2"/>
                <c:pt idx="0">
                  <c:v>23.308217680464946</c:v>
                </c:pt>
                <c:pt idx="1">
                  <c:v>-1.2326964864724514</c:v>
                </c:pt>
              </c:numCache>
            </c:numRef>
          </c:xVal>
          <c:yVal>
            <c:numRef>
              <c:f>'COL_MOCK_0001-0004_af4'!$P$5:$P$6</c:f>
              <c:numCache>
                <c:formatCode>General</c:formatCode>
                <c:ptCount val="2"/>
                <c:pt idx="0">
                  <c:v>10.574098888905247</c:v>
                </c:pt>
                <c:pt idx="1">
                  <c:v>19.887719659100448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F9-9946-9F02-58C6D31209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'COL_MOCK_0001-0004_af4'!$O$21:$O$22</c:f>
              <c:numCache>
                <c:formatCode>General</c:formatCode>
                <c:ptCount val="2"/>
                <c:pt idx="0">
                  <c:v>-25.435947526785608</c:v>
                </c:pt>
                <c:pt idx="1">
                  <c:v>22.055877918505736</c:v>
                </c:pt>
              </c:numCache>
            </c:numRef>
          </c:xVal>
          <c:yVal>
            <c:numRef>
              <c:f>'COL_MOCK_0001-0004_af4'!$P$21:$P$22</c:f>
              <c:numCache>
                <c:formatCode>General</c:formatCode>
                <c:ptCount val="2"/>
                <c:pt idx="0">
                  <c:v>-12.856785820133471</c:v>
                </c:pt>
                <c:pt idx="1">
                  <c:v>-14.092308330643688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9-9946-9F02-58C6D312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'COL_MOCK_0001-0004_af4'!$G$10:$G$11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'COL_MOCK_0001-0004_af4'!$H$10:$H$11</c:f>
              <c:numCache>
                <c:formatCode>General</c:formatCode>
                <c:ptCount val="2"/>
                <c:pt idx="0">
                  <c:v>-96.906828036494019</c:v>
                </c:pt>
                <c:pt idx="1">
                  <c:v>96.906828036493991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9-5948-B73E-7601D2A317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440645935880867E-2"/>
                  <c:y val="-0.31783177212884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'COL_MOCK_0001-0004_af4'!$Q$1:$Q$5</c:f>
              <c:numCache>
                <c:formatCode>General</c:formatCode>
                <c:ptCount val="5"/>
                <c:pt idx="0">
                  <c:v>110.85546206171315</c:v>
                </c:pt>
                <c:pt idx="1">
                  <c:v>92.587882427708394</c:v>
                </c:pt>
                <c:pt idx="2">
                  <c:v>77.324363763912004</c:v>
                </c:pt>
                <c:pt idx="3">
                  <c:v>51.120996174282794</c:v>
                </c:pt>
                <c:pt idx="4">
                  <c:v>23.308217680464946</c:v>
                </c:pt>
              </c:numCache>
            </c:numRef>
          </c:xVal>
          <c:yVal>
            <c:numRef>
              <c:f>'COL_MOCK_0001-0004_af4'!$R$1:$R$5</c:f>
              <c:numCache>
                <c:formatCode>General</c:formatCode>
                <c:ptCount val="5"/>
                <c:pt idx="0">
                  <c:v>-7.4114509011346499</c:v>
                </c:pt>
                <c:pt idx="1">
                  <c:v>-9.4840179845590669</c:v>
                </c:pt>
                <c:pt idx="2">
                  <c:v>14.074950541247393</c:v>
                </c:pt>
                <c:pt idx="3">
                  <c:v>20.189157518670498</c:v>
                </c:pt>
                <c:pt idx="4">
                  <c:v>10.574098888905247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9-5948-B73E-7601D2A317D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673455387125891"/>
                  <c:y val="-0.18375555774909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'COL_MOCK_0001-0004_af4'!$Q$18:$Q$21</c:f>
              <c:numCache>
                <c:formatCode>General</c:formatCode>
                <c:ptCount val="4"/>
                <c:pt idx="0">
                  <c:v>86.19117508655728</c:v>
                </c:pt>
                <c:pt idx="1">
                  <c:v>68.191398809224594</c:v>
                </c:pt>
                <c:pt idx="2">
                  <c:v>42.863891823719968</c:v>
                </c:pt>
                <c:pt idx="3">
                  <c:v>25.435947526785608</c:v>
                </c:pt>
              </c:numCache>
            </c:numRef>
          </c:xVal>
          <c:yVal>
            <c:numRef>
              <c:f>'COL_MOCK_0001-0004_af4'!$R$18:$R$21</c:f>
              <c:numCache>
                <c:formatCode>General</c:formatCode>
                <c:ptCount val="4"/>
                <c:pt idx="0">
                  <c:v>26.92100724047382</c:v>
                </c:pt>
                <c:pt idx="1">
                  <c:v>18.14558394777897</c:v>
                </c:pt>
                <c:pt idx="2">
                  <c:v>24.742355120043051</c:v>
                </c:pt>
                <c:pt idx="3">
                  <c:v>12.856785820133471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9-5948-B73E-7601D2A317D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253919739957799"/>
                  <c:y val="-0.26884077583272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'COL_MOCK_0001-0004_af4'!$Q$22:$Q$27</c:f>
              <c:numCache>
                <c:formatCode>General</c:formatCode>
                <c:ptCount val="6"/>
                <c:pt idx="0">
                  <c:v>22.055877918505736</c:v>
                </c:pt>
                <c:pt idx="1">
                  <c:v>43.271885240059504</c:v>
                </c:pt>
                <c:pt idx="2">
                  <c:v>69.994042291583867</c:v>
                </c:pt>
                <c:pt idx="3">
                  <c:v>79.037268940950781</c:v>
                </c:pt>
                <c:pt idx="4">
                  <c:v>95.034337904811224</c:v>
                </c:pt>
              </c:numCache>
            </c:numRef>
          </c:xVal>
          <c:yVal>
            <c:numRef>
              <c:f>'COL_MOCK_0001-0004_af4'!$R$22:$R$27</c:f>
              <c:numCache>
                <c:formatCode>General</c:formatCode>
                <c:ptCount val="6"/>
                <c:pt idx="0">
                  <c:v>14.092308330643688</c:v>
                </c:pt>
                <c:pt idx="1">
                  <c:v>29.804756686383065</c:v>
                </c:pt>
                <c:pt idx="2">
                  <c:v>26.499257856604626</c:v>
                </c:pt>
                <c:pt idx="3">
                  <c:v>51.201890343207737</c:v>
                </c:pt>
                <c:pt idx="4">
                  <c:v>59.514157456666823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9-5948-B73E-7601D2A317D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326496531013135"/>
                  <c:y val="-0.28841949350547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'COL_MOCK_0001-0004_af4'!$Q$6:$Q$10</c:f>
              <c:numCache>
                <c:formatCode>General</c:formatCode>
                <c:ptCount val="5"/>
                <c:pt idx="0">
                  <c:v>1.2326964864724514</c:v>
                </c:pt>
                <c:pt idx="1">
                  <c:v>23.218479375144454</c:v>
                </c:pt>
                <c:pt idx="2">
                  <c:v>46.186207904947395</c:v>
                </c:pt>
                <c:pt idx="3">
                  <c:v>64.668548377121056</c:v>
                </c:pt>
                <c:pt idx="4">
                  <c:v>88.244334154376503</c:v>
                </c:pt>
              </c:numCache>
            </c:numRef>
          </c:xVal>
          <c:yVal>
            <c:numRef>
              <c:f>'COL_MOCK_0001-0004_af4'!$R$6:$R$10</c:f>
              <c:numCache>
                <c:formatCode>General</c:formatCode>
                <c:ptCount val="5"/>
                <c:pt idx="0">
                  <c:v>19.887719659100448</c:v>
                </c:pt>
                <c:pt idx="1">
                  <c:v>10.057900191166295</c:v>
                </c:pt>
                <c:pt idx="2">
                  <c:v>24.805220157223722</c:v>
                </c:pt>
                <c:pt idx="3">
                  <c:v>16.905657468653459</c:v>
                </c:pt>
                <c:pt idx="4">
                  <c:v>24.467557030599483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9-5948-B73E-7601D2A3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'COL_MOCK_0001-0004_af4'!$G$10:$G$11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'COL_MOCK_0001-0004_af4'!$H$10:$H$11</c:f>
              <c:numCache>
                <c:formatCode>General</c:formatCode>
                <c:ptCount val="2"/>
                <c:pt idx="0">
                  <c:v>-96.906828036494019</c:v>
                </c:pt>
                <c:pt idx="1">
                  <c:v>96.906828036493991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3-F542-8C1C-BD87E845EF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00215718143119E-3"/>
                  <c:y val="-0.17092442434572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'COL_MOCK_0001-0004_af4'!$O$1:$O$6</c:f>
              <c:numCache>
                <c:formatCode>General</c:formatCode>
                <c:ptCount val="6"/>
                <c:pt idx="0">
                  <c:v>110.85546206171315</c:v>
                </c:pt>
                <c:pt idx="1">
                  <c:v>92.587882427708394</c:v>
                </c:pt>
                <c:pt idx="2">
                  <c:v>77.324363763912004</c:v>
                </c:pt>
                <c:pt idx="3">
                  <c:v>51.120996174282794</c:v>
                </c:pt>
                <c:pt idx="4">
                  <c:v>23.308217680464946</c:v>
                </c:pt>
                <c:pt idx="5">
                  <c:v>-1.2326964864724514</c:v>
                </c:pt>
              </c:numCache>
            </c:numRef>
          </c:xVal>
          <c:yVal>
            <c:numRef>
              <c:f>'COL_MOCK_0001-0004_af4'!$P$1:$P$6</c:f>
              <c:numCache>
                <c:formatCode>General</c:formatCode>
                <c:ptCount val="6"/>
                <c:pt idx="0">
                  <c:v>-7.4114509011346499</c:v>
                </c:pt>
                <c:pt idx="1">
                  <c:v>-9.4840179845590669</c:v>
                </c:pt>
                <c:pt idx="2">
                  <c:v>14.074950541247393</c:v>
                </c:pt>
                <c:pt idx="3">
                  <c:v>20.189157518670498</c:v>
                </c:pt>
                <c:pt idx="4">
                  <c:v>10.574098888905247</c:v>
                </c:pt>
                <c:pt idx="5">
                  <c:v>19.887719659100448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3-F542-8C1C-BD87E845EF8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92761025439545"/>
                  <c:y val="0.10236500983960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'COL_MOCK_0001-0004_af4'!$O$18:$O$22</c:f>
              <c:numCache>
                <c:formatCode>General</c:formatCode>
                <c:ptCount val="5"/>
                <c:pt idx="0">
                  <c:v>-86.19117508655728</c:v>
                </c:pt>
                <c:pt idx="1">
                  <c:v>-68.191398809224594</c:v>
                </c:pt>
                <c:pt idx="2">
                  <c:v>-42.863891823719968</c:v>
                </c:pt>
                <c:pt idx="3">
                  <c:v>-25.435947526785608</c:v>
                </c:pt>
                <c:pt idx="4">
                  <c:v>22.055877918505736</c:v>
                </c:pt>
              </c:numCache>
            </c:numRef>
          </c:xVal>
          <c:yVal>
            <c:numRef>
              <c:f>'COL_MOCK_0001-0004_af4'!$P$18:$P$22</c:f>
              <c:numCache>
                <c:formatCode>General</c:formatCode>
                <c:ptCount val="5"/>
                <c:pt idx="0">
                  <c:v>-26.92100724047382</c:v>
                </c:pt>
                <c:pt idx="1">
                  <c:v>-18.14558394777897</c:v>
                </c:pt>
                <c:pt idx="2">
                  <c:v>-24.742355120043051</c:v>
                </c:pt>
                <c:pt idx="3">
                  <c:v>-12.856785820133471</c:v>
                </c:pt>
                <c:pt idx="4">
                  <c:v>-14.092308330643688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3-F542-8C1C-BD87E845EF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247227076704109E-3"/>
                  <c:y val="7.62433070056167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'COL_MOCK_0001-0004_af4'!$O$21:$O$27</c:f>
              <c:numCache>
                <c:formatCode>General</c:formatCode>
                <c:ptCount val="7"/>
                <c:pt idx="0">
                  <c:v>-25.435947526785608</c:v>
                </c:pt>
                <c:pt idx="1">
                  <c:v>22.055877918505736</c:v>
                </c:pt>
                <c:pt idx="2">
                  <c:v>43.271885240059504</c:v>
                </c:pt>
                <c:pt idx="3">
                  <c:v>69.994042291583867</c:v>
                </c:pt>
                <c:pt idx="4">
                  <c:v>79.037268940950781</c:v>
                </c:pt>
                <c:pt idx="5">
                  <c:v>95.034337904811224</c:v>
                </c:pt>
                <c:pt idx="6">
                  <c:v>8.8431628182539441</c:v>
                </c:pt>
              </c:numCache>
            </c:numRef>
          </c:xVal>
          <c:yVal>
            <c:numRef>
              <c:f>'COL_MOCK_0001-0004_af4'!$P$21:$P$27</c:f>
              <c:numCache>
                <c:formatCode>General</c:formatCode>
                <c:ptCount val="7"/>
                <c:pt idx="0">
                  <c:v>-12.856785820133471</c:v>
                </c:pt>
                <c:pt idx="1">
                  <c:v>-14.092308330643688</c:v>
                </c:pt>
                <c:pt idx="2">
                  <c:v>-29.804756686383065</c:v>
                </c:pt>
                <c:pt idx="3">
                  <c:v>-26.499257856604626</c:v>
                </c:pt>
                <c:pt idx="4">
                  <c:v>-51.201890343207737</c:v>
                </c:pt>
                <c:pt idx="5">
                  <c:v>-59.514157456666823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3-F542-8C1C-BD87E845EF8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04137562940958"/>
                  <c:y val="-0.1656019819924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'COL_MOCK_0001-0004_af4'!$O$5:$O$10</c:f>
              <c:numCache>
                <c:formatCode>General</c:formatCode>
                <c:ptCount val="6"/>
                <c:pt idx="0">
                  <c:v>23.308217680464946</c:v>
                </c:pt>
                <c:pt idx="1">
                  <c:v>-1.2326964864724514</c:v>
                </c:pt>
                <c:pt idx="2">
                  <c:v>-23.218479375144454</c:v>
                </c:pt>
                <c:pt idx="3">
                  <c:v>-46.186207904947395</c:v>
                </c:pt>
                <c:pt idx="4">
                  <c:v>-64.668548377121056</c:v>
                </c:pt>
                <c:pt idx="5">
                  <c:v>-88.244334154376503</c:v>
                </c:pt>
              </c:numCache>
            </c:numRef>
          </c:xVal>
          <c:yVal>
            <c:numRef>
              <c:f>'COL_MOCK_0001-0004_af4'!$P$5:$P$10</c:f>
              <c:numCache>
                <c:formatCode>General</c:formatCode>
                <c:ptCount val="6"/>
                <c:pt idx="0">
                  <c:v>10.574098888905247</c:v>
                </c:pt>
                <c:pt idx="1">
                  <c:v>19.887719659100448</c:v>
                </c:pt>
                <c:pt idx="2">
                  <c:v>10.057900191166295</c:v>
                </c:pt>
                <c:pt idx="3">
                  <c:v>24.805220157223722</c:v>
                </c:pt>
                <c:pt idx="4">
                  <c:v>16.905657468653459</c:v>
                </c:pt>
                <c:pt idx="5">
                  <c:v>24.467557030599483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3-F542-8C1C-BD87E845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'COL_MOCK_0001-0004_af4'!$G$10:$G$11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'COL_MOCK_0001-0004_af4'!$H$10:$H$11</c:f>
              <c:numCache>
                <c:formatCode>General</c:formatCode>
                <c:ptCount val="2"/>
                <c:pt idx="0">
                  <c:v>-96.906828036494019</c:v>
                </c:pt>
                <c:pt idx="1">
                  <c:v>96.906828036493991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E-5848-9D17-8BE584AC88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633281508601233E-2"/>
                  <c:y val="-0.16424611311966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'COL_MOCK_0001-0004_af4'!$O$1:$O$10</c:f>
              <c:numCache>
                <c:formatCode>General</c:formatCode>
                <c:ptCount val="10"/>
                <c:pt idx="0">
                  <c:v>110.85546206171315</c:v>
                </c:pt>
                <c:pt idx="1">
                  <c:v>92.587882427708394</c:v>
                </c:pt>
                <c:pt idx="2">
                  <c:v>77.324363763912004</c:v>
                </c:pt>
                <c:pt idx="3">
                  <c:v>51.120996174282794</c:v>
                </c:pt>
                <c:pt idx="4">
                  <c:v>23.308217680464946</c:v>
                </c:pt>
                <c:pt idx="5">
                  <c:v>-1.2326964864724514</c:v>
                </c:pt>
                <c:pt idx="6">
                  <c:v>-23.218479375144454</c:v>
                </c:pt>
                <c:pt idx="7">
                  <c:v>-46.186207904947395</c:v>
                </c:pt>
                <c:pt idx="8">
                  <c:v>-64.668548377121056</c:v>
                </c:pt>
                <c:pt idx="9">
                  <c:v>-88.244334154376503</c:v>
                </c:pt>
              </c:numCache>
            </c:numRef>
          </c:xVal>
          <c:yVal>
            <c:numRef>
              <c:f>'COL_MOCK_0001-0004_af4'!$P$1:$P$10</c:f>
              <c:numCache>
                <c:formatCode>General</c:formatCode>
                <c:ptCount val="10"/>
                <c:pt idx="0">
                  <c:v>-7.4114509011346499</c:v>
                </c:pt>
                <c:pt idx="1">
                  <c:v>-9.4840179845590669</c:v>
                </c:pt>
                <c:pt idx="2">
                  <c:v>14.074950541247393</c:v>
                </c:pt>
                <c:pt idx="3">
                  <c:v>20.189157518670498</c:v>
                </c:pt>
                <c:pt idx="4">
                  <c:v>10.574098888905247</c:v>
                </c:pt>
                <c:pt idx="5">
                  <c:v>19.887719659100448</c:v>
                </c:pt>
                <c:pt idx="6">
                  <c:v>10.057900191166295</c:v>
                </c:pt>
                <c:pt idx="7">
                  <c:v>24.805220157223722</c:v>
                </c:pt>
                <c:pt idx="8">
                  <c:v>16.905657468653459</c:v>
                </c:pt>
                <c:pt idx="9">
                  <c:v>24.467557030599483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E-5848-9D17-8BE584AC88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005316214454085E-2"/>
                  <c:y val="0.1195895983559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'COL_MOCK_0001-0004_af4'!$O$18:$O$26</c:f>
              <c:numCache>
                <c:formatCode>General</c:formatCode>
                <c:ptCount val="9"/>
                <c:pt idx="0">
                  <c:v>-86.19117508655728</c:v>
                </c:pt>
                <c:pt idx="1">
                  <c:v>-68.191398809224594</c:v>
                </c:pt>
                <c:pt idx="2">
                  <c:v>-42.863891823719968</c:v>
                </c:pt>
                <c:pt idx="3">
                  <c:v>-25.435947526785608</c:v>
                </c:pt>
                <c:pt idx="4">
                  <c:v>22.055877918505736</c:v>
                </c:pt>
                <c:pt idx="5">
                  <c:v>43.271885240059504</c:v>
                </c:pt>
                <c:pt idx="6">
                  <c:v>69.994042291583867</c:v>
                </c:pt>
                <c:pt idx="7">
                  <c:v>79.037268940950781</c:v>
                </c:pt>
                <c:pt idx="8">
                  <c:v>95.034337904811224</c:v>
                </c:pt>
              </c:numCache>
            </c:numRef>
          </c:xVal>
          <c:yVal>
            <c:numRef>
              <c:f>'COL_MOCK_0001-0004_af4'!$P$18:$P$26</c:f>
              <c:numCache>
                <c:formatCode>General</c:formatCode>
                <c:ptCount val="9"/>
                <c:pt idx="0">
                  <c:v>-26.92100724047382</c:v>
                </c:pt>
                <c:pt idx="1">
                  <c:v>-18.14558394777897</c:v>
                </c:pt>
                <c:pt idx="2">
                  <c:v>-24.742355120043051</c:v>
                </c:pt>
                <c:pt idx="3">
                  <c:v>-12.856785820133471</c:v>
                </c:pt>
                <c:pt idx="4">
                  <c:v>-14.092308330643688</c:v>
                </c:pt>
                <c:pt idx="5">
                  <c:v>-29.804756686383065</c:v>
                </c:pt>
                <c:pt idx="6">
                  <c:v>-26.499257856604626</c:v>
                </c:pt>
                <c:pt idx="7">
                  <c:v>-51.201890343207737</c:v>
                </c:pt>
                <c:pt idx="8">
                  <c:v>-59.514157456666823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E-5848-9D17-8BE584AC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'COL_MOCK_0002-0006_af5'!$A$10:$A$11</c:f>
              <c:numCache>
                <c:formatCode>General</c:formatCode>
                <c:ptCount val="2"/>
                <c:pt idx="0">
                  <c:v>100.009549795361</c:v>
                </c:pt>
                <c:pt idx="1">
                  <c:v>290.85406464250701</c:v>
                </c:pt>
              </c:numCache>
            </c:numRef>
          </c:xVal>
          <c:yVal>
            <c:numRef>
              <c:f>'COL_MOCK_0002-0006_af5'!$B$10:$B$11</c:f>
              <c:numCache>
                <c:formatCode>General</c:formatCode>
                <c:ptCount val="2"/>
                <c:pt idx="0">
                  <c:v>214.00136425648</c:v>
                </c:pt>
                <c:pt idx="1">
                  <c:v>146.849167482859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9-6244-9378-80C7A97197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'COL_MOCK_0002-0006_af5'!$J$1:$J$11</c:f>
              <c:numCache>
                <c:formatCode>General</c:formatCode>
                <c:ptCount val="11"/>
                <c:pt idx="0">
                  <c:v>182</c:v>
                </c:pt>
                <c:pt idx="1">
                  <c:v>179</c:v>
                </c:pt>
                <c:pt idx="2">
                  <c:v>195</c:v>
                </c:pt>
                <c:pt idx="3">
                  <c:v>198</c:v>
                </c:pt>
                <c:pt idx="4">
                  <c:v>203</c:v>
                </c:pt>
                <c:pt idx="5">
                  <c:v>224</c:v>
                </c:pt>
                <c:pt idx="6">
                  <c:v>224</c:v>
                </c:pt>
                <c:pt idx="7">
                  <c:v>248</c:v>
                </c:pt>
                <c:pt idx="8">
                  <c:v>253</c:v>
                </c:pt>
                <c:pt idx="9">
                  <c:v>239</c:v>
                </c:pt>
                <c:pt idx="10">
                  <c:v>252</c:v>
                </c:pt>
              </c:numCache>
            </c:numRef>
          </c:xVal>
          <c:yVal>
            <c:numRef>
              <c:f>'COL_MOCK_0002-0006_af5'!$K$1:$K$11</c:f>
              <c:numCache>
                <c:formatCode>General</c:formatCode>
                <c:ptCount val="11"/>
                <c:pt idx="0">
                  <c:v>69</c:v>
                </c:pt>
                <c:pt idx="1">
                  <c:v>93</c:v>
                </c:pt>
                <c:pt idx="2">
                  <c:v>105</c:v>
                </c:pt>
                <c:pt idx="3">
                  <c:v>141</c:v>
                </c:pt>
                <c:pt idx="4">
                  <c:v>145</c:v>
                </c:pt>
                <c:pt idx="5">
                  <c:v>177</c:v>
                </c:pt>
                <c:pt idx="6">
                  <c:v>187</c:v>
                </c:pt>
                <c:pt idx="7">
                  <c:v>206</c:v>
                </c:pt>
                <c:pt idx="8">
                  <c:v>222</c:v>
                </c:pt>
                <c:pt idx="9">
                  <c:v>239</c:v>
                </c:pt>
                <c:pt idx="10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9-6244-9378-80C7A971976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'COL_MOCK_0002-0006_af5'!$J$18:$J$27</c:f>
              <c:numCache>
                <c:formatCode>General</c:formatCode>
                <c:ptCount val="10"/>
                <c:pt idx="0">
                  <c:v>204</c:v>
                </c:pt>
                <c:pt idx="1">
                  <c:v>194</c:v>
                </c:pt>
                <c:pt idx="2">
                  <c:v>203</c:v>
                </c:pt>
                <c:pt idx="3">
                  <c:v>194</c:v>
                </c:pt>
                <c:pt idx="4">
                  <c:v>182</c:v>
                </c:pt>
                <c:pt idx="5">
                  <c:v>170</c:v>
                </c:pt>
                <c:pt idx="6">
                  <c:v>172</c:v>
                </c:pt>
                <c:pt idx="7">
                  <c:v>146</c:v>
                </c:pt>
                <c:pt idx="8">
                  <c:v>139</c:v>
                </c:pt>
                <c:pt idx="9">
                  <c:v>144</c:v>
                </c:pt>
              </c:numCache>
            </c:numRef>
          </c:xVal>
          <c:yVal>
            <c:numRef>
              <c:f>'COL_MOCK_0002-0006_af5'!$K$18:$K$27</c:f>
              <c:numCache>
                <c:formatCode>General</c:formatCode>
                <c:ptCount val="10"/>
                <c:pt idx="0">
                  <c:v>270</c:v>
                </c:pt>
                <c:pt idx="1">
                  <c:v>247</c:v>
                </c:pt>
                <c:pt idx="2">
                  <c:v>238</c:v>
                </c:pt>
                <c:pt idx="3">
                  <c:v>205</c:v>
                </c:pt>
                <c:pt idx="4">
                  <c:v>199</c:v>
                </c:pt>
                <c:pt idx="5">
                  <c:v>172</c:v>
                </c:pt>
                <c:pt idx="6">
                  <c:v>152</c:v>
                </c:pt>
                <c:pt idx="7">
                  <c:v>132</c:v>
                </c:pt>
                <c:pt idx="8">
                  <c:v>118</c:v>
                </c:pt>
                <c:pt idx="9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B9-6244-9378-80C7A971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'Control_0004-0009_af1'!$G$10:$G$11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'Control_0004-0009_af1'!$H$10:$H$11</c:f>
              <c:numCache>
                <c:formatCode>General</c:formatCode>
                <c:ptCount val="2"/>
                <c:pt idx="0">
                  <c:v>-91.081455067994384</c:v>
                </c:pt>
                <c:pt idx="1">
                  <c:v>91.081455067994341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1-6940-AB7C-AADA96AA23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55773016353725"/>
                  <c:y val="-0.11654763225019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'Control_0004-0009_af1'!$O$1:$O$6</c:f>
              <c:numCache>
                <c:formatCode>General</c:formatCode>
                <c:ptCount val="6"/>
                <c:pt idx="0">
                  <c:v>-98.70644518802419</c:v>
                </c:pt>
                <c:pt idx="1">
                  <c:v>-73.780054688549924</c:v>
                </c:pt>
                <c:pt idx="2">
                  <c:v>-58.836751785141288</c:v>
                </c:pt>
                <c:pt idx="3">
                  <c:v>-28.449617764469078</c:v>
                </c:pt>
                <c:pt idx="4">
                  <c:v>-15.168636311458435</c:v>
                </c:pt>
                <c:pt idx="5">
                  <c:v>17.694147188910108</c:v>
                </c:pt>
              </c:numCache>
            </c:numRef>
          </c:xVal>
          <c:yVal>
            <c:numRef>
              <c:f>'Control_0004-0009_af1'!$P$1:$P$6</c:f>
              <c:numCache>
                <c:formatCode>General</c:formatCode>
                <c:ptCount val="6"/>
                <c:pt idx="0">
                  <c:v>8.3876754593791425</c:v>
                </c:pt>
                <c:pt idx="1">
                  <c:v>6.4706317280785246</c:v>
                </c:pt>
                <c:pt idx="2">
                  <c:v>22.893107130312472</c:v>
                </c:pt>
                <c:pt idx="3">
                  <c:v>24.16671853482562</c:v>
                </c:pt>
                <c:pt idx="4">
                  <c:v>9.5853766334508599</c:v>
                </c:pt>
                <c:pt idx="5">
                  <c:v>18.531742410005332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1-6940-AB7C-AADA96AA234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419442761962447E-2"/>
                  <c:y val="0.16253354774315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'Control_0004-0009_af1'!$O$18:$O$23</c:f>
              <c:numCache>
                <c:formatCode>General</c:formatCode>
                <c:ptCount val="6"/>
                <c:pt idx="0">
                  <c:v>-92.137406517985127</c:v>
                </c:pt>
                <c:pt idx="1">
                  <c:v>-65.919571918097063</c:v>
                </c:pt>
                <c:pt idx="2">
                  <c:v>-58.08150129038372</c:v>
                </c:pt>
                <c:pt idx="3">
                  <c:v>-21.82250155988924</c:v>
                </c:pt>
                <c:pt idx="4">
                  <c:v>-15.646752382573876</c:v>
                </c:pt>
                <c:pt idx="5">
                  <c:v>13.194215256781906</c:v>
                </c:pt>
              </c:numCache>
            </c:numRef>
          </c:xVal>
          <c:yVal>
            <c:numRef>
              <c:f>'Control_0004-0009_af1'!$P$18:$P$23</c:f>
              <c:numCache>
                <c:formatCode>General</c:formatCode>
                <c:ptCount val="6"/>
                <c:pt idx="0">
                  <c:v>-42.345427451358844</c:v>
                </c:pt>
                <c:pt idx="1">
                  <c:v>-35.81663361995993</c:v>
                </c:pt>
                <c:pt idx="2">
                  <c:v>-14.755659073776719</c:v>
                </c:pt>
                <c:pt idx="3">
                  <c:v>-12.248681103390563</c:v>
                </c:pt>
                <c:pt idx="4">
                  <c:v>-22.191523860816059</c:v>
                </c:pt>
                <c:pt idx="5">
                  <c:v>-23.286323214868005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A1-6940-AB7C-AADA96AA234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187083585705636E-3"/>
                  <c:y val="0.11409060663191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'Control_0004-0009_af1'!$O$22:$O$27</c:f>
              <c:numCache>
                <c:formatCode>General</c:formatCode>
                <c:ptCount val="6"/>
                <c:pt idx="0">
                  <c:v>-15.646752382573876</c:v>
                </c:pt>
                <c:pt idx="1">
                  <c:v>13.194215256781906</c:v>
                </c:pt>
                <c:pt idx="2">
                  <c:v>36.06499481313449</c:v>
                </c:pt>
                <c:pt idx="3">
                  <c:v>59.905502306507138</c:v>
                </c:pt>
                <c:pt idx="4">
                  <c:v>77.109977247349619</c:v>
                </c:pt>
                <c:pt idx="5">
                  <c:v>97.55426851059633</c:v>
                </c:pt>
              </c:numCache>
            </c:numRef>
          </c:xVal>
          <c:yVal>
            <c:numRef>
              <c:f>'Control_0004-0009_af1'!$P$22:$P$27</c:f>
              <c:numCache>
                <c:formatCode>General</c:formatCode>
                <c:ptCount val="6"/>
                <c:pt idx="0">
                  <c:v>-22.191523860816059</c:v>
                </c:pt>
                <c:pt idx="1">
                  <c:v>-23.286323214868005</c:v>
                </c:pt>
                <c:pt idx="2">
                  <c:v>-15.416924096464836</c:v>
                </c:pt>
                <c:pt idx="3">
                  <c:v>-26.758449675435372</c:v>
                </c:pt>
                <c:pt idx="4">
                  <c:v>-21.101061407875587</c:v>
                </c:pt>
                <c:pt idx="5">
                  <c:v>-26.003199180677804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A1-6940-AB7C-AADA96AA234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318746214415507E-2"/>
                  <c:y val="-0.11231507153155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'Control_0004-0009_af1'!$O$5:$O$10</c:f>
              <c:numCache>
                <c:formatCode>General</c:formatCode>
                <c:ptCount val="6"/>
                <c:pt idx="0">
                  <c:v>-15.168636311458435</c:v>
                </c:pt>
                <c:pt idx="1">
                  <c:v>17.694147188910108</c:v>
                </c:pt>
                <c:pt idx="2">
                  <c:v>35.408066691557849</c:v>
                </c:pt>
                <c:pt idx="3">
                  <c:v>60.030573723539021</c:v>
                </c:pt>
                <c:pt idx="4">
                  <c:v>79.545381888405828</c:v>
                </c:pt>
                <c:pt idx="5">
                  <c:v>104.16788892038699</c:v>
                </c:pt>
              </c:numCache>
            </c:numRef>
          </c:xVal>
          <c:yVal>
            <c:numRef>
              <c:f>'Control_0004-0009_af1'!$P$5:$P$10</c:f>
              <c:numCache>
                <c:formatCode>General</c:formatCode>
                <c:ptCount val="6"/>
                <c:pt idx="0">
                  <c:v>9.5853766334508599</c:v>
                </c:pt>
                <c:pt idx="1">
                  <c:v>18.531742410005332</c:v>
                </c:pt>
                <c:pt idx="2">
                  <c:v>12.034277069296232</c:v>
                </c:pt>
                <c:pt idx="3">
                  <c:v>21.293442661294115</c:v>
                </c:pt>
                <c:pt idx="4">
                  <c:v>11.086961275015669</c:v>
                </c:pt>
                <c:pt idx="5">
                  <c:v>20.346126867013552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A1-6940-AB7C-AADA96AA2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'COL_MOCK_0002-0006_af5'!$D$10:$D$11</c:f>
              <c:numCache>
                <c:formatCode>General</c:formatCode>
                <c:ptCount val="2"/>
                <c:pt idx="0">
                  <c:v>-95.422257423573015</c:v>
                </c:pt>
                <c:pt idx="1">
                  <c:v>95.422257423573001</c:v>
                </c:pt>
              </c:numCache>
            </c:numRef>
          </c:xVal>
          <c:yVal>
            <c:numRef>
              <c:f>'COL_MOCK_0002-0006_af5'!$E$10:$E$11</c:f>
              <c:numCache>
                <c:formatCode>General</c:formatCode>
                <c:ptCount val="2"/>
                <c:pt idx="0">
                  <c:v>33.576098386810514</c:v>
                </c:pt>
                <c:pt idx="1">
                  <c:v>-33.576098386810486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3-6B4A-8A52-9C11921DAF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'COL_MOCK_0002-0006_af5'!$L$1:$L$11</c:f>
              <c:numCache>
                <c:formatCode>General</c:formatCode>
                <c:ptCount val="11"/>
                <c:pt idx="0">
                  <c:v>-13.431807218934011</c:v>
                </c:pt>
                <c:pt idx="1">
                  <c:v>-16.431807218934011</c:v>
                </c:pt>
                <c:pt idx="2">
                  <c:v>-0.43180721893401142</c:v>
                </c:pt>
                <c:pt idx="3">
                  <c:v>2.5681927810659886</c:v>
                </c:pt>
                <c:pt idx="4">
                  <c:v>7.5681927810659886</c:v>
                </c:pt>
                <c:pt idx="5">
                  <c:v>28.568192781065989</c:v>
                </c:pt>
                <c:pt idx="6">
                  <c:v>28.568192781065989</c:v>
                </c:pt>
                <c:pt idx="7">
                  <c:v>52.568192781065989</c:v>
                </c:pt>
                <c:pt idx="8">
                  <c:v>57.568192781065989</c:v>
                </c:pt>
                <c:pt idx="9">
                  <c:v>43.568192781065989</c:v>
                </c:pt>
                <c:pt idx="10">
                  <c:v>56.568192781065989</c:v>
                </c:pt>
              </c:numCache>
            </c:numRef>
          </c:xVal>
          <c:yVal>
            <c:numRef>
              <c:f>'COL_MOCK_0002-0006_af5'!$M$1:$M$11</c:f>
              <c:numCache>
                <c:formatCode>General</c:formatCode>
                <c:ptCount val="11"/>
                <c:pt idx="0">
                  <c:v>-111.42526586966949</c:v>
                </c:pt>
                <c:pt idx="1">
                  <c:v>-87.425265869669488</c:v>
                </c:pt>
                <c:pt idx="2">
                  <c:v>-75.425265869669488</c:v>
                </c:pt>
                <c:pt idx="3">
                  <c:v>-39.425265869669488</c:v>
                </c:pt>
                <c:pt idx="4">
                  <c:v>-35.425265869669488</c:v>
                </c:pt>
                <c:pt idx="5">
                  <c:v>-3.425265869669488</c:v>
                </c:pt>
                <c:pt idx="6">
                  <c:v>6.574734130330512</c:v>
                </c:pt>
                <c:pt idx="7">
                  <c:v>25.574734130330512</c:v>
                </c:pt>
                <c:pt idx="8">
                  <c:v>41.574734130330512</c:v>
                </c:pt>
                <c:pt idx="9">
                  <c:v>58.574734130330512</c:v>
                </c:pt>
                <c:pt idx="10">
                  <c:v>74.574734130330512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3-6B4A-8A52-9C11921DAF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'COL_MOCK_0002-0006_af5'!$L$18:$L$27</c:f>
              <c:numCache>
                <c:formatCode>General</c:formatCode>
                <c:ptCount val="10"/>
                <c:pt idx="0">
                  <c:v>8.5681927810659886</c:v>
                </c:pt>
                <c:pt idx="1">
                  <c:v>-1.4318072189340114</c:v>
                </c:pt>
                <c:pt idx="2">
                  <c:v>7.5681927810659886</c:v>
                </c:pt>
                <c:pt idx="3">
                  <c:v>-1.4318072189340114</c:v>
                </c:pt>
                <c:pt idx="4">
                  <c:v>-13.431807218934011</c:v>
                </c:pt>
                <c:pt idx="5">
                  <c:v>-25.431807218934011</c:v>
                </c:pt>
                <c:pt idx="6">
                  <c:v>-23.431807218934011</c:v>
                </c:pt>
                <c:pt idx="7">
                  <c:v>-49.431807218934011</c:v>
                </c:pt>
                <c:pt idx="8">
                  <c:v>-56.431807218934011</c:v>
                </c:pt>
                <c:pt idx="9">
                  <c:v>-51.431807218934011</c:v>
                </c:pt>
              </c:numCache>
            </c:numRef>
          </c:xVal>
          <c:yVal>
            <c:numRef>
              <c:f>'COL_MOCK_0002-0006_af5'!$M$18:$M$27</c:f>
              <c:numCache>
                <c:formatCode>General</c:formatCode>
                <c:ptCount val="10"/>
                <c:pt idx="0">
                  <c:v>89.574734130330512</c:v>
                </c:pt>
                <c:pt idx="1">
                  <c:v>66.574734130330512</c:v>
                </c:pt>
                <c:pt idx="2">
                  <c:v>57.574734130330512</c:v>
                </c:pt>
                <c:pt idx="3">
                  <c:v>24.574734130330512</c:v>
                </c:pt>
                <c:pt idx="4">
                  <c:v>18.574734130330512</c:v>
                </c:pt>
                <c:pt idx="5">
                  <c:v>-8.425265869669488</c:v>
                </c:pt>
                <c:pt idx="6">
                  <c:v>-28.425265869669488</c:v>
                </c:pt>
                <c:pt idx="7">
                  <c:v>-48.425265869669488</c:v>
                </c:pt>
                <c:pt idx="8">
                  <c:v>-62.425265869669488</c:v>
                </c:pt>
                <c:pt idx="9">
                  <c:v>-74.425265869669488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3-6B4A-8A52-9C11921D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'COL_MOCK_0002-0006_af5'!$G$10:$G$11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'COL_MOCK_0002-0006_af5'!$H$10:$H$11</c:f>
              <c:numCache>
                <c:formatCode>General</c:formatCode>
                <c:ptCount val="2"/>
                <c:pt idx="0">
                  <c:v>-101.1571134161677</c:v>
                </c:pt>
                <c:pt idx="1">
                  <c:v>101.15711341616768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A-8647-AD05-888793565F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'COL_MOCK_0002-0006_af5'!$N$1:$N$5</c:f>
              <c:numCache>
                <c:formatCode>General</c:formatCode>
                <c:ptCount val="5"/>
                <c:pt idx="0">
                  <c:v>109.56657134336365</c:v>
                </c:pt>
                <c:pt idx="1">
                  <c:v>87.922953716613605</c:v>
                </c:pt>
                <c:pt idx="2">
                  <c:v>71.292539834094015</c:v>
                </c:pt>
                <c:pt idx="3">
                  <c:v>36.337711221478408</c:v>
                </c:pt>
                <c:pt idx="4">
                  <c:v>30.904880023860347</c:v>
                </c:pt>
              </c:numCache>
            </c:numRef>
          </c:xVal>
          <c:yVal>
            <c:numRef>
              <c:f>'COL_MOCK_0002-0006_af5'!$O$1:$O$5</c:f>
              <c:numCache>
                <c:formatCode>General</c:formatCode>
                <c:ptCount val="5"/>
                <c:pt idx="0">
                  <c:v>24.313982877199344</c:v>
                </c:pt>
                <c:pt idx="1">
                  <c:v>13.517973613261367</c:v>
                </c:pt>
                <c:pt idx="2">
                  <c:v>24.627849134440691</c:v>
                </c:pt>
                <c:pt idx="3">
                  <c:v>15.508641018454432</c:v>
                </c:pt>
                <c:pt idx="4">
                  <c:v>18.89749704640662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A-8647-AD05-888793565F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'COL_MOCK_0002-0006_af5'!$N$18:$N$22</c:f>
              <c:numCache>
                <c:formatCode>General</c:formatCode>
                <c:ptCount val="5"/>
                <c:pt idx="0">
                  <c:v>-87.340469931150167</c:v>
                </c:pt>
                <c:pt idx="1">
                  <c:v>-62.325195976072621</c:v>
                </c:pt>
                <c:pt idx="2">
                  <c:v>-56.82271164715641</c:v>
                </c:pt>
                <c:pt idx="3">
                  <c:v>-22.706283608516664</c:v>
                </c:pt>
                <c:pt idx="4">
                  <c:v>-13.063395508595253</c:v>
                </c:pt>
              </c:numCache>
            </c:numRef>
          </c:xVal>
          <c:yVal>
            <c:numRef>
              <c:f>'COL_MOCK_0002-0006_af5'!$O$18:$O$22</c:f>
              <c:numCache>
                <c:formatCode>General</c:formatCode>
                <c:ptCount val="5"/>
                <c:pt idx="0">
                  <c:v>-21.649231724446111</c:v>
                </c:pt>
                <c:pt idx="1">
                  <c:v>-23.448139435369427</c:v>
                </c:pt>
                <c:pt idx="2">
                  <c:v>-11.971089892475945</c:v>
                </c:pt>
                <c:pt idx="3">
                  <c:v>-9.5074872694224641</c:v>
                </c:pt>
                <c:pt idx="4">
                  <c:v>-18.835654779303169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A-8647-AD05-888793565F5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'COL_MOCK_0002-0006_af5'!$N$23:$N$28</c:f>
              <c:numCache>
                <c:formatCode>General</c:formatCode>
                <c:ptCount val="6"/>
                <c:pt idx="0">
                  <c:v>16.388948775104133</c:v>
                </c:pt>
                <c:pt idx="1">
                  <c:v>34.59125694222854</c:v>
                </c:pt>
                <c:pt idx="2">
                  <c:v>62.087333219984259</c:v>
                </c:pt>
                <c:pt idx="3">
                  <c:v>77.617079370160738</c:v>
                </c:pt>
                <c:pt idx="4">
                  <c:v>87.277167169706857</c:v>
                </c:pt>
                <c:pt idx="5">
                  <c:v>113.62012228344601</c:v>
                </c:pt>
              </c:numCache>
            </c:numRef>
          </c:xVal>
          <c:yVal>
            <c:numRef>
              <c:f>'COL_MOCK_0002-0006_af5'!$O$23:$O$28</c:f>
              <c:numCache>
                <c:formatCode>General</c:formatCode>
                <c:ptCount val="6"/>
                <c:pt idx="0">
                  <c:v>-21.193496206210394</c:v>
                </c:pt>
                <c:pt idx="1">
                  <c:v>-12.668475538256791</c:v>
                </c:pt>
                <c:pt idx="2">
                  <c:v>-30.556063115340493</c:v>
                </c:pt>
                <c:pt idx="3">
                  <c:v>-32.512331121284163</c:v>
                </c:pt>
                <c:pt idx="4">
                  <c:v>-23.812750458685514</c:v>
                </c:pt>
                <c:pt idx="5">
                  <c:v>-29.384887918899878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A-8647-AD05-888793565F5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'COL_MOCK_0002-0006_af5'!$N$6:$N$11</c:f>
              <c:numCache>
                <c:formatCode>General</c:formatCode>
                <c:ptCount val="6"/>
                <c:pt idx="0">
                  <c:v>-6.2512840534414815</c:v>
                </c:pt>
                <c:pt idx="1">
                  <c:v>-15.684358426669089</c:v>
                </c:pt>
                <c:pt idx="2">
                  <c:v>-41.573286687771244</c:v>
                </c:pt>
                <c:pt idx="3">
                  <c:v>-58.32580713326243</c:v>
                </c:pt>
                <c:pt idx="4">
                  <c:v>-69.715149512433712</c:v>
                </c:pt>
                <c:pt idx="5">
                  <c:v>-89.123032275248136</c:v>
                </c:pt>
              </c:numCache>
            </c:numRef>
          </c:xVal>
          <c:yVal>
            <c:numRef>
              <c:f>'COL_MOCK_0002-0006_af5'!$O$6:$O$11</c:f>
              <c:numCache>
                <c:formatCode>General</c:formatCode>
                <c:ptCount val="6"/>
                <c:pt idx="0">
                  <c:v>28.085503960891671</c:v>
                </c:pt>
                <c:pt idx="1">
                  <c:v>24.766301064237631</c:v>
                </c:pt>
                <c:pt idx="2">
                  <c:v>41.099194056341219</c:v>
                </c:pt>
                <c:pt idx="3">
                  <c:v>40.505006608308562</c:v>
                </c:pt>
                <c:pt idx="4">
                  <c:v>21.65605756147804</c:v>
                </c:pt>
                <c:pt idx="5">
                  <c:v>28.608329612027465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9A-8647-AD05-88879356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'COL_MOCK_0002-0006_af5'!$G$10:$G$11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'COL_MOCK_0002-0006_af5'!$H$10:$H$11</c:f>
              <c:numCache>
                <c:formatCode>General</c:formatCode>
                <c:ptCount val="2"/>
                <c:pt idx="0">
                  <c:v>-101.1571134161677</c:v>
                </c:pt>
                <c:pt idx="1">
                  <c:v>101.15711341616768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5-A844-8A1C-8E5AC089BF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25067717225198"/>
                  <c:y val="-0.31205254317164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'COL_MOCK_0002-0006_af5'!$P$1:$P$5</c:f>
              <c:numCache>
                <c:formatCode>General</c:formatCode>
                <c:ptCount val="5"/>
                <c:pt idx="0">
                  <c:v>109.56657134336365</c:v>
                </c:pt>
                <c:pt idx="1">
                  <c:v>87.922953716613605</c:v>
                </c:pt>
                <c:pt idx="2">
                  <c:v>71.292539834094015</c:v>
                </c:pt>
                <c:pt idx="3">
                  <c:v>36.337711221478408</c:v>
                </c:pt>
                <c:pt idx="4">
                  <c:v>30.904880023860347</c:v>
                </c:pt>
              </c:numCache>
            </c:numRef>
          </c:xVal>
          <c:yVal>
            <c:numRef>
              <c:f>'COL_MOCK_0002-0006_af5'!$Q$1:$Q$5</c:f>
              <c:numCache>
                <c:formatCode>General</c:formatCode>
                <c:ptCount val="5"/>
                <c:pt idx="0">
                  <c:v>24.313982877199344</c:v>
                </c:pt>
                <c:pt idx="1">
                  <c:v>13.517973613261367</c:v>
                </c:pt>
                <c:pt idx="2">
                  <c:v>24.627849134440691</c:v>
                </c:pt>
                <c:pt idx="3">
                  <c:v>15.508641018454432</c:v>
                </c:pt>
                <c:pt idx="4">
                  <c:v>18.89749704640662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5-A844-8A1C-8E5AC089BF8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646593150086032E-2"/>
                  <c:y val="-0.22084551830472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'COL_MOCK_0002-0006_af5'!$P$18:$P$22</c:f>
              <c:numCache>
                <c:formatCode>General</c:formatCode>
                <c:ptCount val="5"/>
                <c:pt idx="0">
                  <c:v>87.340469931150167</c:v>
                </c:pt>
                <c:pt idx="1">
                  <c:v>62.325195976072621</c:v>
                </c:pt>
                <c:pt idx="2">
                  <c:v>56.82271164715641</c:v>
                </c:pt>
                <c:pt idx="3">
                  <c:v>22.706283608516664</c:v>
                </c:pt>
                <c:pt idx="4">
                  <c:v>13.063395508595253</c:v>
                </c:pt>
              </c:numCache>
            </c:numRef>
          </c:xVal>
          <c:yVal>
            <c:numRef>
              <c:f>'COL_MOCK_0002-0006_af5'!$Q$18:$Q$22</c:f>
              <c:numCache>
                <c:formatCode>General</c:formatCode>
                <c:ptCount val="5"/>
                <c:pt idx="0">
                  <c:v>21.649231724446111</c:v>
                </c:pt>
                <c:pt idx="1">
                  <c:v>23.448139435369427</c:v>
                </c:pt>
                <c:pt idx="2">
                  <c:v>11.971089892475945</c:v>
                </c:pt>
                <c:pt idx="3">
                  <c:v>9.5074872694224641</c:v>
                </c:pt>
                <c:pt idx="4">
                  <c:v>18.835654779303169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45-A844-8A1C-8E5AC089BF8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042459537868973"/>
                  <c:y val="-0.24584575104068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'COL_MOCK_0002-0006_af5'!$P$23:$P$28</c:f>
              <c:numCache>
                <c:formatCode>General</c:formatCode>
                <c:ptCount val="6"/>
                <c:pt idx="0">
                  <c:v>16.388948775104133</c:v>
                </c:pt>
                <c:pt idx="1">
                  <c:v>34.59125694222854</c:v>
                </c:pt>
                <c:pt idx="2">
                  <c:v>62.087333219984259</c:v>
                </c:pt>
                <c:pt idx="3">
                  <c:v>77.617079370160738</c:v>
                </c:pt>
                <c:pt idx="4">
                  <c:v>87.277167169706857</c:v>
                </c:pt>
                <c:pt idx="5">
                  <c:v>113.62012228344601</c:v>
                </c:pt>
              </c:numCache>
            </c:numRef>
          </c:xVal>
          <c:yVal>
            <c:numRef>
              <c:f>'COL_MOCK_0002-0006_af5'!$Q$23:$Q$28</c:f>
              <c:numCache>
                <c:formatCode>General</c:formatCode>
                <c:ptCount val="6"/>
                <c:pt idx="0">
                  <c:v>21.193496206210394</c:v>
                </c:pt>
                <c:pt idx="1">
                  <c:v>12.668475538256791</c:v>
                </c:pt>
                <c:pt idx="2">
                  <c:v>30.556063115340493</c:v>
                </c:pt>
                <c:pt idx="3">
                  <c:v>32.512331121284163</c:v>
                </c:pt>
                <c:pt idx="4">
                  <c:v>23.812750458685514</c:v>
                </c:pt>
                <c:pt idx="5">
                  <c:v>29.384887918899878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5-A844-8A1C-8E5AC089BF8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634192420656591E-2"/>
                  <c:y val="-0.3175484490388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'COL_MOCK_0002-0006_af5'!$P$6:$P$11</c:f>
              <c:numCache>
                <c:formatCode>General</c:formatCode>
                <c:ptCount val="6"/>
                <c:pt idx="0">
                  <c:v>6.2512840534414815</c:v>
                </c:pt>
                <c:pt idx="1">
                  <c:v>15.684358426669089</c:v>
                </c:pt>
                <c:pt idx="2">
                  <c:v>41.573286687771244</c:v>
                </c:pt>
                <c:pt idx="3">
                  <c:v>58.32580713326243</c:v>
                </c:pt>
                <c:pt idx="4">
                  <c:v>69.715149512433712</c:v>
                </c:pt>
                <c:pt idx="5">
                  <c:v>89.123032275248136</c:v>
                </c:pt>
              </c:numCache>
            </c:numRef>
          </c:xVal>
          <c:yVal>
            <c:numRef>
              <c:f>'COL_MOCK_0002-0006_af5'!$Q$6:$Q$11</c:f>
              <c:numCache>
                <c:formatCode>General</c:formatCode>
                <c:ptCount val="6"/>
                <c:pt idx="0">
                  <c:v>28.085503960891671</c:v>
                </c:pt>
                <c:pt idx="1">
                  <c:v>24.766301064237631</c:v>
                </c:pt>
                <c:pt idx="2">
                  <c:v>41.099194056341219</c:v>
                </c:pt>
                <c:pt idx="3">
                  <c:v>40.505006608308562</c:v>
                </c:pt>
                <c:pt idx="4">
                  <c:v>21.65605756147804</c:v>
                </c:pt>
                <c:pt idx="5">
                  <c:v>28.608329612027465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45-A844-8A1C-8E5AC089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'COL_MOCK_0002-0006_af5'!$G$10:$G$11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'COL_MOCK_0002-0006_af5'!$H$10:$H$11</c:f>
              <c:numCache>
                <c:formatCode>General</c:formatCode>
                <c:ptCount val="2"/>
                <c:pt idx="0">
                  <c:v>-101.1571134161677</c:v>
                </c:pt>
                <c:pt idx="1">
                  <c:v>101.15711341616768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C-5744-9D79-184850E91B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785400801691535E-2"/>
                  <c:y val="-0.14403291665426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'COL_MOCK_0002-0006_af5'!$N$1:$N$11</c:f>
              <c:numCache>
                <c:formatCode>General</c:formatCode>
                <c:ptCount val="11"/>
                <c:pt idx="0">
                  <c:v>109.56657134336365</c:v>
                </c:pt>
                <c:pt idx="1">
                  <c:v>87.922953716613605</c:v>
                </c:pt>
                <c:pt idx="2">
                  <c:v>71.292539834094015</c:v>
                </c:pt>
                <c:pt idx="3">
                  <c:v>36.337711221478408</c:v>
                </c:pt>
                <c:pt idx="4">
                  <c:v>30.904880023860347</c:v>
                </c:pt>
                <c:pt idx="5">
                  <c:v>-6.2512840534414815</c:v>
                </c:pt>
                <c:pt idx="6">
                  <c:v>-15.684358426669089</c:v>
                </c:pt>
                <c:pt idx="7">
                  <c:v>-41.573286687771244</c:v>
                </c:pt>
                <c:pt idx="8">
                  <c:v>-58.32580713326243</c:v>
                </c:pt>
                <c:pt idx="9">
                  <c:v>-69.715149512433712</c:v>
                </c:pt>
                <c:pt idx="10">
                  <c:v>-89.123032275248136</c:v>
                </c:pt>
              </c:numCache>
            </c:numRef>
          </c:xVal>
          <c:yVal>
            <c:numRef>
              <c:f>'COL_MOCK_0002-0006_af5'!$O$1:$O$11</c:f>
              <c:numCache>
                <c:formatCode>General</c:formatCode>
                <c:ptCount val="11"/>
                <c:pt idx="0">
                  <c:v>24.313982877199344</c:v>
                </c:pt>
                <c:pt idx="1">
                  <c:v>13.517973613261367</c:v>
                </c:pt>
                <c:pt idx="2">
                  <c:v>24.627849134440691</c:v>
                </c:pt>
                <c:pt idx="3">
                  <c:v>15.508641018454432</c:v>
                </c:pt>
                <c:pt idx="4">
                  <c:v>18.89749704640662</c:v>
                </c:pt>
                <c:pt idx="5">
                  <c:v>28.085503960891671</c:v>
                </c:pt>
                <c:pt idx="6">
                  <c:v>24.766301064237631</c:v>
                </c:pt>
                <c:pt idx="7">
                  <c:v>41.099194056341219</c:v>
                </c:pt>
                <c:pt idx="8">
                  <c:v>40.505006608308562</c:v>
                </c:pt>
                <c:pt idx="9">
                  <c:v>21.65605756147804</c:v>
                </c:pt>
                <c:pt idx="10">
                  <c:v>28.608329612027465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C-5744-9D79-184850E91BD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09697621497322E-3"/>
                  <c:y val="3.8962442498445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'COL_MOCK_0002-0006_af5'!$N$18:$N$28</c:f>
              <c:numCache>
                <c:formatCode>General</c:formatCode>
                <c:ptCount val="11"/>
                <c:pt idx="0">
                  <c:v>-87.340469931150167</c:v>
                </c:pt>
                <c:pt idx="1">
                  <c:v>-62.325195976072621</c:v>
                </c:pt>
                <c:pt idx="2">
                  <c:v>-56.82271164715641</c:v>
                </c:pt>
                <c:pt idx="3">
                  <c:v>-22.706283608516664</c:v>
                </c:pt>
                <c:pt idx="4">
                  <c:v>-13.063395508595253</c:v>
                </c:pt>
                <c:pt idx="5">
                  <c:v>16.388948775104133</c:v>
                </c:pt>
                <c:pt idx="6">
                  <c:v>34.59125694222854</c:v>
                </c:pt>
                <c:pt idx="7">
                  <c:v>62.087333219984259</c:v>
                </c:pt>
                <c:pt idx="8">
                  <c:v>77.617079370160738</c:v>
                </c:pt>
                <c:pt idx="9">
                  <c:v>87.277167169706857</c:v>
                </c:pt>
                <c:pt idx="10">
                  <c:v>113.62012228344601</c:v>
                </c:pt>
              </c:numCache>
            </c:numRef>
          </c:xVal>
          <c:yVal>
            <c:numRef>
              <c:f>'COL_MOCK_0002-0006_af5'!$O$18:$O$28</c:f>
              <c:numCache>
                <c:formatCode>General</c:formatCode>
                <c:ptCount val="11"/>
                <c:pt idx="0">
                  <c:v>-21.649231724446111</c:v>
                </c:pt>
                <c:pt idx="1">
                  <c:v>-23.448139435369427</c:v>
                </c:pt>
                <c:pt idx="2">
                  <c:v>-11.971089892475945</c:v>
                </c:pt>
                <c:pt idx="3">
                  <c:v>-9.5074872694224641</c:v>
                </c:pt>
                <c:pt idx="4">
                  <c:v>-18.835654779303169</c:v>
                </c:pt>
                <c:pt idx="5">
                  <c:v>-21.193496206210394</c:v>
                </c:pt>
                <c:pt idx="6">
                  <c:v>-12.668475538256791</c:v>
                </c:pt>
                <c:pt idx="7">
                  <c:v>-30.556063115340493</c:v>
                </c:pt>
                <c:pt idx="8">
                  <c:v>-32.512331121284163</c:v>
                </c:pt>
                <c:pt idx="9">
                  <c:v>-23.812750458685514</c:v>
                </c:pt>
                <c:pt idx="10">
                  <c:v>-29.384887918899878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C-5744-9D79-184850E9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'0002-0015_af6'!$A$10:$A$11</c:f>
              <c:numCache>
                <c:formatCode>General</c:formatCode>
                <c:ptCount val="2"/>
                <c:pt idx="0">
                  <c:v>125.259312320916</c:v>
                </c:pt>
                <c:pt idx="1">
                  <c:v>259.54230769230702</c:v>
                </c:pt>
              </c:numCache>
            </c:numRef>
          </c:xVal>
          <c:yVal>
            <c:numRef>
              <c:f>'0002-0015_af6'!$B$10:$B$11</c:f>
              <c:numCache>
                <c:formatCode>General</c:formatCode>
                <c:ptCount val="2"/>
                <c:pt idx="0">
                  <c:v>240.965616045845</c:v>
                </c:pt>
                <c:pt idx="1">
                  <c:v>91.989743589743497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C-CF49-8E8E-46F2ACAC74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'0002-0015_af6'!$J$1:$J$11</c:f>
              <c:numCache>
                <c:formatCode>General</c:formatCode>
                <c:ptCount val="11"/>
                <c:pt idx="0">
                  <c:v>131</c:v>
                </c:pt>
                <c:pt idx="1">
                  <c:v>138</c:v>
                </c:pt>
                <c:pt idx="2">
                  <c:v>160</c:v>
                </c:pt>
                <c:pt idx="3">
                  <c:v>161</c:v>
                </c:pt>
                <c:pt idx="4">
                  <c:v>166</c:v>
                </c:pt>
                <c:pt idx="5">
                  <c:v>187</c:v>
                </c:pt>
                <c:pt idx="6">
                  <c:v>208</c:v>
                </c:pt>
                <c:pt idx="7">
                  <c:v>214</c:v>
                </c:pt>
                <c:pt idx="8">
                  <c:v>254</c:v>
                </c:pt>
                <c:pt idx="9">
                  <c:v>267</c:v>
                </c:pt>
                <c:pt idx="10">
                  <c:v>300</c:v>
                </c:pt>
              </c:numCache>
            </c:numRef>
          </c:xVal>
          <c:yVal>
            <c:numRef>
              <c:f>'0002-0015_af6'!$K$1:$K$11</c:f>
              <c:numCache>
                <c:formatCode>General</c:formatCode>
                <c:ptCount val="11"/>
                <c:pt idx="0">
                  <c:v>84</c:v>
                </c:pt>
                <c:pt idx="1">
                  <c:v>106</c:v>
                </c:pt>
                <c:pt idx="2">
                  <c:v>108</c:v>
                </c:pt>
                <c:pt idx="3">
                  <c:v>109</c:v>
                </c:pt>
                <c:pt idx="4">
                  <c:v>143</c:v>
                </c:pt>
                <c:pt idx="5">
                  <c:v>144</c:v>
                </c:pt>
                <c:pt idx="6">
                  <c:v>155</c:v>
                </c:pt>
                <c:pt idx="7">
                  <c:v>178</c:v>
                </c:pt>
                <c:pt idx="8">
                  <c:v>180</c:v>
                </c:pt>
                <c:pt idx="9">
                  <c:v>199</c:v>
                </c:pt>
                <c:pt idx="10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C-CF49-8E8E-46F2ACAC74F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'0002-0015_af6'!$J$18:$J$27</c:f>
              <c:numCache>
                <c:formatCode>General</c:formatCode>
                <c:ptCount val="10"/>
                <c:pt idx="0">
                  <c:v>268</c:v>
                </c:pt>
                <c:pt idx="1">
                  <c:v>254</c:v>
                </c:pt>
                <c:pt idx="2">
                  <c:v>231</c:v>
                </c:pt>
                <c:pt idx="3">
                  <c:v>215</c:v>
                </c:pt>
                <c:pt idx="4">
                  <c:v>204</c:v>
                </c:pt>
                <c:pt idx="5">
                  <c:v>180</c:v>
                </c:pt>
                <c:pt idx="6">
                  <c:v>155</c:v>
                </c:pt>
                <c:pt idx="7">
                  <c:v>150</c:v>
                </c:pt>
                <c:pt idx="8">
                  <c:v>117</c:v>
                </c:pt>
                <c:pt idx="9">
                  <c:v>110</c:v>
                </c:pt>
              </c:numCache>
            </c:numRef>
          </c:xVal>
          <c:yVal>
            <c:numRef>
              <c:f>'0002-0015_af6'!$K$18:$K$27</c:f>
              <c:numCache>
                <c:formatCode>General</c:formatCode>
                <c:ptCount val="10"/>
                <c:pt idx="0">
                  <c:v>239</c:v>
                </c:pt>
                <c:pt idx="1">
                  <c:v>224</c:v>
                </c:pt>
                <c:pt idx="2">
                  <c:v>225</c:v>
                </c:pt>
                <c:pt idx="3">
                  <c:v>214</c:v>
                </c:pt>
                <c:pt idx="4">
                  <c:v>190</c:v>
                </c:pt>
                <c:pt idx="5">
                  <c:v>186</c:v>
                </c:pt>
                <c:pt idx="6">
                  <c:v>168</c:v>
                </c:pt>
                <c:pt idx="7">
                  <c:v>154</c:v>
                </c:pt>
                <c:pt idx="8">
                  <c:v>148</c:v>
                </c:pt>
                <c:pt idx="9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C-CF49-8E8E-46F2ACAC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'0002-0015_af6'!$D$10:$D$11</c:f>
              <c:numCache>
                <c:formatCode>General</c:formatCode>
                <c:ptCount val="2"/>
                <c:pt idx="0">
                  <c:v>-67.141497685695498</c:v>
                </c:pt>
                <c:pt idx="1">
                  <c:v>67.141497685695526</c:v>
                </c:pt>
              </c:numCache>
            </c:numRef>
          </c:xVal>
          <c:yVal>
            <c:numRef>
              <c:f>'0002-0015_af6'!$E$10:$E$11</c:f>
              <c:numCache>
                <c:formatCode>General</c:formatCode>
                <c:ptCount val="2"/>
                <c:pt idx="0">
                  <c:v>74.487936228050756</c:v>
                </c:pt>
                <c:pt idx="1">
                  <c:v>-74.487936228050742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4-0D44-B520-4BEB233526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'0002-0015_af6'!$L$1:$L$11</c:f>
              <c:numCache>
                <c:formatCode>General</c:formatCode>
                <c:ptCount val="11"/>
                <c:pt idx="0">
                  <c:v>-61.400810006611493</c:v>
                </c:pt>
                <c:pt idx="1">
                  <c:v>-54.400810006611493</c:v>
                </c:pt>
                <c:pt idx="2">
                  <c:v>-32.400810006611493</c:v>
                </c:pt>
                <c:pt idx="3">
                  <c:v>-31.400810006611493</c:v>
                </c:pt>
                <c:pt idx="4">
                  <c:v>-26.400810006611493</c:v>
                </c:pt>
                <c:pt idx="5">
                  <c:v>-5.4008100066114935</c:v>
                </c:pt>
                <c:pt idx="6">
                  <c:v>15.599189993388507</c:v>
                </c:pt>
                <c:pt idx="7">
                  <c:v>21.599189993388507</c:v>
                </c:pt>
                <c:pt idx="8">
                  <c:v>61.599189993388507</c:v>
                </c:pt>
                <c:pt idx="9">
                  <c:v>74.599189993388507</c:v>
                </c:pt>
                <c:pt idx="10">
                  <c:v>107.59918999338851</c:v>
                </c:pt>
              </c:numCache>
            </c:numRef>
          </c:xVal>
          <c:yVal>
            <c:numRef>
              <c:f>'0002-0015_af6'!$M$1:$M$11</c:f>
              <c:numCache>
                <c:formatCode>General</c:formatCode>
                <c:ptCount val="11"/>
                <c:pt idx="0">
                  <c:v>-82.47767981779424</c:v>
                </c:pt>
                <c:pt idx="1">
                  <c:v>-60.47767981779424</c:v>
                </c:pt>
                <c:pt idx="2">
                  <c:v>-58.47767981779424</c:v>
                </c:pt>
                <c:pt idx="3">
                  <c:v>-57.47767981779424</c:v>
                </c:pt>
                <c:pt idx="4">
                  <c:v>-23.47767981779424</c:v>
                </c:pt>
                <c:pt idx="5">
                  <c:v>-22.47767981779424</c:v>
                </c:pt>
                <c:pt idx="6">
                  <c:v>-11.47767981779424</c:v>
                </c:pt>
                <c:pt idx="7">
                  <c:v>11.52232018220576</c:v>
                </c:pt>
                <c:pt idx="8">
                  <c:v>13.52232018220576</c:v>
                </c:pt>
                <c:pt idx="9">
                  <c:v>32.52232018220576</c:v>
                </c:pt>
                <c:pt idx="10">
                  <c:v>34.52232018220576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4-0D44-B520-4BEB2335266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'0002-0015_af6'!$L$18:$L$27</c:f>
              <c:numCache>
                <c:formatCode>General</c:formatCode>
                <c:ptCount val="10"/>
                <c:pt idx="0">
                  <c:v>75.599189993388507</c:v>
                </c:pt>
                <c:pt idx="1">
                  <c:v>61.599189993388507</c:v>
                </c:pt>
                <c:pt idx="2">
                  <c:v>38.599189993388507</c:v>
                </c:pt>
                <c:pt idx="3">
                  <c:v>22.599189993388507</c:v>
                </c:pt>
                <c:pt idx="4">
                  <c:v>11.599189993388507</c:v>
                </c:pt>
                <c:pt idx="5">
                  <c:v>-12.400810006611493</c:v>
                </c:pt>
                <c:pt idx="6">
                  <c:v>-37.400810006611493</c:v>
                </c:pt>
                <c:pt idx="7">
                  <c:v>-42.400810006611493</c:v>
                </c:pt>
                <c:pt idx="8">
                  <c:v>-75.400810006611493</c:v>
                </c:pt>
                <c:pt idx="9">
                  <c:v>-82.400810006611493</c:v>
                </c:pt>
              </c:numCache>
            </c:numRef>
          </c:xVal>
          <c:yVal>
            <c:numRef>
              <c:f>'0002-0015_af6'!$M$18:$M$27</c:f>
              <c:numCache>
                <c:formatCode>General</c:formatCode>
                <c:ptCount val="10"/>
                <c:pt idx="0">
                  <c:v>72.52232018220576</c:v>
                </c:pt>
                <c:pt idx="1">
                  <c:v>57.52232018220576</c:v>
                </c:pt>
                <c:pt idx="2">
                  <c:v>58.52232018220576</c:v>
                </c:pt>
                <c:pt idx="3">
                  <c:v>47.52232018220576</c:v>
                </c:pt>
                <c:pt idx="4">
                  <c:v>23.52232018220576</c:v>
                </c:pt>
                <c:pt idx="5">
                  <c:v>19.52232018220576</c:v>
                </c:pt>
                <c:pt idx="6">
                  <c:v>1.5223201822057604</c:v>
                </c:pt>
                <c:pt idx="7">
                  <c:v>-12.47767981779424</c:v>
                </c:pt>
                <c:pt idx="8">
                  <c:v>-18.47767981779424</c:v>
                </c:pt>
                <c:pt idx="9">
                  <c:v>-40.47767981779424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D4-0D44-B520-4BEB23352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'0002-0015_af6'!$G$10:$G$11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'0002-0015_af6'!$H$10:$H$11</c:f>
              <c:numCache>
                <c:formatCode>General</c:formatCode>
                <c:ptCount val="2"/>
                <c:pt idx="0">
                  <c:v>-100.28176980385024</c:v>
                </c:pt>
                <c:pt idx="1">
                  <c:v>100.28176980385025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6-3743-8B2B-596B7BD643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'0002-0015_af6'!$N$1:$N$6</c:f>
              <c:numCache>
                <c:formatCode>General</c:formatCode>
                <c:ptCount val="6"/>
                <c:pt idx="0">
                  <c:v>100.82884046131872</c:v>
                </c:pt>
                <c:pt idx="1">
                  <c:v>80.899709707137262</c:v>
                </c:pt>
                <c:pt idx="2">
                  <c:v>63.219351693347662</c:v>
                </c:pt>
                <c:pt idx="3">
                  <c:v>61.80703683102751</c:v>
                </c:pt>
                <c:pt idx="4">
                  <c:v>35.329137531408698</c:v>
                </c:pt>
                <c:pt idx="5">
                  <c:v>19.061094379939256</c:v>
                </c:pt>
              </c:numCache>
            </c:numRef>
          </c:xVal>
          <c:yVal>
            <c:numRef>
              <c:f>'0002-0015_af6'!$O$1:$O$6</c:f>
              <c:numCache>
                <c:formatCode>General</c:formatCode>
                <c:ptCount val="6"/>
                <c:pt idx="0">
                  <c:v>20.153711043391588</c:v>
                </c:pt>
                <c:pt idx="1">
                  <c:v>8.4991090603662087</c:v>
                </c:pt>
                <c:pt idx="2">
                  <c:v>21.743162084430484</c:v>
                </c:pt>
                <c:pt idx="3">
                  <c:v>21.669904117835703</c:v>
                </c:pt>
                <c:pt idx="4">
                  <c:v>-0.23719173440462882</c:v>
                </c:pt>
                <c:pt idx="5">
                  <c:v>13.080119256254413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6-3743-8B2B-596B7BD6432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'0002-0015_af6'!$N$18:$N$23</c:f>
              <c:numCache>
                <c:formatCode>General</c:formatCode>
                <c:ptCount val="6"/>
                <c:pt idx="0">
                  <c:v>-104.70980773807099</c:v>
                </c:pt>
                <c:pt idx="1">
                  <c:v>-84.267871217726125</c:v>
                </c:pt>
                <c:pt idx="2">
                  <c:v>-67.853312133067135</c:v>
                </c:pt>
                <c:pt idx="3">
                  <c:v>-48.603916575258111</c:v>
                </c:pt>
                <c:pt idx="4">
                  <c:v>-24.364583267521418</c:v>
                </c:pt>
                <c:pt idx="5">
                  <c:v>-3.8595955290915089</c:v>
                </c:pt>
              </c:numCache>
            </c:numRef>
          </c:xVal>
          <c:yVal>
            <c:numRef>
              <c:f>'0002-0015_af6'!$O$18:$O$23</c:f>
              <c:numCache>
                <c:formatCode>General</c:formatCode>
                <c:ptCount val="6"/>
                <c:pt idx="0">
                  <c:v>-3.2527858403267444</c:v>
                </c:pt>
                <c:pt idx="1">
                  <c:v>-1.4843878935424542</c:v>
                </c:pt>
                <c:pt idx="2">
                  <c:v>-17.62632860884181</c:v>
                </c:pt>
                <c:pt idx="3">
                  <c:v>-20.168133215612748</c:v>
                </c:pt>
                <c:pt idx="4">
                  <c:v>-9.7060721951232054</c:v>
                </c:pt>
                <c:pt idx="5">
                  <c:v>-22.803609285997929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F6-3743-8B2B-596B7BD6432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'0002-0015_af6'!$N$24:$N$28</c:f>
              <c:numCache>
                <c:formatCode>General</c:formatCode>
                <c:ptCount val="5"/>
                <c:pt idx="0">
                  <c:v>26.761576893873539</c:v>
                </c:pt>
                <c:pt idx="1">
                  <c:v>39.848907236238531</c:v>
                </c:pt>
                <c:pt idx="2">
                  <c:v>68.378029600510999</c:v>
                </c:pt>
                <c:pt idx="3">
                  <c:v>88.307160354692456</c:v>
                </c:pt>
                <c:pt idx="4">
                  <c:v>104.95170008764549</c:v>
                </c:pt>
              </c:numCache>
            </c:numRef>
          </c:xVal>
          <c:yVal>
            <c:numRef>
              <c:f>'0002-0015_af6'!$O$24:$O$28</c:f>
              <c:numCache>
                <c:formatCode>General</c:formatCode>
                <c:ptCount val="5"/>
                <c:pt idx="0">
                  <c:v>-26.171665022330838</c:v>
                </c:pt>
                <c:pt idx="1">
                  <c:v>-19.120297459239794</c:v>
                </c:pt>
                <c:pt idx="2">
                  <c:v>-36.758017751963806</c:v>
                </c:pt>
                <c:pt idx="3">
                  <c:v>-25.103415768938422</c:v>
                </c:pt>
                <c:pt idx="4">
                  <c:v>-32.028680895859381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F6-3743-8B2B-596B7BD6432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'0002-0015_af6'!$N$7:$N$11</c:f>
              <c:numCache>
                <c:formatCode>General</c:formatCode>
                <c:ptCount val="5"/>
                <c:pt idx="0">
                  <c:v>-3.9022332501570984</c:v>
                </c:pt>
                <c:pt idx="1">
                  <c:v>-23.758106037743772</c:v>
                </c:pt>
                <c:pt idx="2">
                  <c:v>-54.808619511767731</c:v>
                </c:pt>
                <c:pt idx="3">
                  <c:v>-77.185883409105898</c:v>
                </c:pt>
                <c:pt idx="4">
                  <c:v>-103.0368919819276</c:v>
                </c:pt>
              </c:numCache>
            </c:numRef>
          </c:xVal>
          <c:yVal>
            <c:numRef>
              <c:f>'0002-0015_af6'!$O$7:$O$11</c:f>
              <c:numCache>
                <c:formatCode>General</c:formatCode>
                <c:ptCount val="5"/>
                <c:pt idx="0">
                  <c:v>18.96956610233881</c:v>
                </c:pt>
                <c:pt idx="1">
                  <c:v>5.9026492569932767</c:v>
                </c:pt>
                <c:pt idx="2">
                  <c:v>31.198214342585985</c:v>
                </c:pt>
                <c:pt idx="3">
                  <c:v>25.789142290109133</c:v>
                </c:pt>
                <c:pt idx="4">
                  <c:v>46.398008240663003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F6-3743-8B2B-596B7BD64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'0002-0015_af6'!$G$10:$G$11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'0002-0015_af6'!$H$10:$H$11</c:f>
              <c:numCache>
                <c:formatCode>General</c:formatCode>
                <c:ptCount val="2"/>
                <c:pt idx="0">
                  <c:v>-100.28176980385024</c:v>
                </c:pt>
                <c:pt idx="1">
                  <c:v>100.28176980385025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C-3847-AFB2-0364F7191D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25067717225198"/>
                  <c:y val="-0.31205254317164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'0002-0015_af6'!$P$1:$P$6</c:f>
              <c:numCache>
                <c:formatCode>General</c:formatCode>
                <c:ptCount val="6"/>
                <c:pt idx="0">
                  <c:v>100.82884046131872</c:v>
                </c:pt>
                <c:pt idx="1">
                  <c:v>80.899709707137262</c:v>
                </c:pt>
                <c:pt idx="2">
                  <c:v>63.219351693347662</c:v>
                </c:pt>
                <c:pt idx="3">
                  <c:v>61.80703683102751</c:v>
                </c:pt>
                <c:pt idx="4">
                  <c:v>35.329137531408698</c:v>
                </c:pt>
                <c:pt idx="5">
                  <c:v>19.061094379939256</c:v>
                </c:pt>
              </c:numCache>
            </c:numRef>
          </c:xVal>
          <c:yVal>
            <c:numRef>
              <c:f>'0002-0015_af6'!$Q$1:$Q$6</c:f>
              <c:numCache>
                <c:formatCode>General</c:formatCode>
                <c:ptCount val="6"/>
                <c:pt idx="0">
                  <c:v>20.153711043391588</c:v>
                </c:pt>
                <c:pt idx="1">
                  <c:v>8.4991090603662087</c:v>
                </c:pt>
                <c:pt idx="2">
                  <c:v>21.743162084430484</c:v>
                </c:pt>
                <c:pt idx="3">
                  <c:v>21.669904117835703</c:v>
                </c:pt>
                <c:pt idx="4">
                  <c:v>-0.23719173440462882</c:v>
                </c:pt>
                <c:pt idx="5">
                  <c:v>13.080119256254413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C-3847-AFB2-0364F7191D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646593150086032E-2"/>
                  <c:y val="-0.22084551830472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'0002-0015_af6'!$P$18:$P$23</c:f>
              <c:numCache>
                <c:formatCode>General</c:formatCode>
                <c:ptCount val="6"/>
                <c:pt idx="0">
                  <c:v>104.70980773807099</c:v>
                </c:pt>
                <c:pt idx="1">
                  <c:v>84.267871217726125</c:v>
                </c:pt>
                <c:pt idx="2">
                  <c:v>67.853312133067135</c:v>
                </c:pt>
                <c:pt idx="3">
                  <c:v>48.603916575258111</c:v>
                </c:pt>
                <c:pt idx="4">
                  <c:v>24.364583267521418</c:v>
                </c:pt>
                <c:pt idx="5">
                  <c:v>3.8595955290915089</c:v>
                </c:pt>
              </c:numCache>
            </c:numRef>
          </c:xVal>
          <c:yVal>
            <c:numRef>
              <c:f>'0002-0015_af6'!$Q$18:$Q$23</c:f>
              <c:numCache>
                <c:formatCode>General</c:formatCode>
                <c:ptCount val="6"/>
                <c:pt idx="0">
                  <c:v>3.2527858403267444</c:v>
                </c:pt>
                <c:pt idx="1">
                  <c:v>1.4843878935424542</c:v>
                </c:pt>
                <c:pt idx="2">
                  <c:v>17.62632860884181</c:v>
                </c:pt>
                <c:pt idx="3">
                  <c:v>20.168133215612748</c:v>
                </c:pt>
                <c:pt idx="4">
                  <c:v>9.7060721951232054</c:v>
                </c:pt>
                <c:pt idx="5">
                  <c:v>22.803609285997929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C-3847-AFB2-0364F7191D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042459537868973"/>
                  <c:y val="-0.24584575104068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'0002-0015_af6'!$P$24:$P$28</c:f>
              <c:numCache>
                <c:formatCode>General</c:formatCode>
                <c:ptCount val="5"/>
                <c:pt idx="0">
                  <c:v>26.761576893873539</c:v>
                </c:pt>
                <c:pt idx="1">
                  <c:v>39.848907236238531</c:v>
                </c:pt>
                <c:pt idx="2">
                  <c:v>68.378029600510999</c:v>
                </c:pt>
                <c:pt idx="3">
                  <c:v>88.307160354692456</c:v>
                </c:pt>
                <c:pt idx="4">
                  <c:v>104.95170008764549</c:v>
                </c:pt>
              </c:numCache>
            </c:numRef>
          </c:xVal>
          <c:yVal>
            <c:numRef>
              <c:f>'0002-0015_af6'!$Q$24:$Q$28</c:f>
              <c:numCache>
                <c:formatCode>General</c:formatCode>
                <c:ptCount val="5"/>
                <c:pt idx="0">
                  <c:v>26.171665022330838</c:v>
                </c:pt>
                <c:pt idx="1">
                  <c:v>19.120297459239794</c:v>
                </c:pt>
                <c:pt idx="2">
                  <c:v>36.758017751963806</c:v>
                </c:pt>
                <c:pt idx="3">
                  <c:v>25.103415768938422</c:v>
                </c:pt>
                <c:pt idx="4">
                  <c:v>32.028680895859381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8C-3847-AFB2-0364F7191D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634192420656591E-2"/>
                  <c:y val="-0.3175484490388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'0002-0015_af6'!$P$7:$P$11</c:f>
              <c:numCache>
                <c:formatCode>General</c:formatCode>
                <c:ptCount val="5"/>
                <c:pt idx="0">
                  <c:v>3.9022332501570984</c:v>
                </c:pt>
                <c:pt idx="1">
                  <c:v>23.758106037743772</c:v>
                </c:pt>
                <c:pt idx="2">
                  <c:v>54.808619511767731</c:v>
                </c:pt>
                <c:pt idx="3">
                  <c:v>77.185883409105898</c:v>
                </c:pt>
                <c:pt idx="4">
                  <c:v>103.0368919819276</c:v>
                </c:pt>
              </c:numCache>
            </c:numRef>
          </c:xVal>
          <c:yVal>
            <c:numRef>
              <c:f>'0002-0015_af6'!$Q$7:$Q$11</c:f>
              <c:numCache>
                <c:formatCode>General</c:formatCode>
                <c:ptCount val="5"/>
                <c:pt idx="0">
                  <c:v>18.96956610233881</c:v>
                </c:pt>
                <c:pt idx="1">
                  <c:v>5.9026492569932767</c:v>
                </c:pt>
                <c:pt idx="2">
                  <c:v>31.198214342585985</c:v>
                </c:pt>
                <c:pt idx="3">
                  <c:v>25.789142290109133</c:v>
                </c:pt>
                <c:pt idx="4">
                  <c:v>46.398008240663003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8C-3847-AFB2-0364F719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'0002-0015_af6'!$G$10:$G$11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'0002-0015_af6'!$H$10:$H$11</c:f>
              <c:numCache>
                <c:formatCode>General</c:formatCode>
                <c:ptCount val="2"/>
                <c:pt idx="0">
                  <c:v>-100.28176980385024</c:v>
                </c:pt>
                <c:pt idx="1">
                  <c:v>100.28176980385025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F-6E48-9E0D-92ADD78E48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256502252317484E-3"/>
                  <c:y val="-9.4366922960055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'0002-0015_af6'!$N$1:$N$11</c:f>
              <c:numCache>
                <c:formatCode>General</c:formatCode>
                <c:ptCount val="11"/>
                <c:pt idx="0">
                  <c:v>100.82884046131872</c:v>
                </c:pt>
                <c:pt idx="1">
                  <c:v>80.899709707137262</c:v>
                </c:pt>
                <c:pt idx="2">
                  <c:v>63.219351693347662</c:v>
                </c:pt>
                <c:pt idx="3">
                  <c:v>61.80703683102751</c:v>
                </c:pt>
                <c:pt idx="4">
                  <c:v>35.329137531408698</c:v>
                </c:pt>
                <c:pt idx="5">
                  <c:v>19.061094379939256</c:v>
                </c:pt>
                <c:pt idx="6">
                  <c:v>-3.9022332501570984</c:v>
                </c:pt>
                <c:pt idx="7">
                  <c:v>-23.758106037743772</c:v>
                </c:pt>
                <c:pt idx="8">
                  <c:v>-54.808619511767731</c:v>
                </c:pt>
                <c:pt idx="9">
                  <c:v>-77.185883409105898</c:v>
                </c:pt>
                <c:pt idx="10">
                  <c:v>-103.0368919819276</c:v>
                </c:pt>
              </c:numCache>
            </c:numRef>
          </c:xVal>
          <c:yVal>
            <c:numRef>
              <c:f>'0002-0015_af6'!$O$1:$O$11</c:f>
              <c:numCache>
                <c:formatCode>General</c:formatCode>
                <c:ptCount val="11"/>
                <c:pt idx="0">
                  <c:v>20.153711043391588</c:v>
                </c:pt>
                <c:pt idx="1">
                  <c:v>8.4991090603662087</c:v>
                </c:pt>
                <c:pt idx="2">
                  <c:v>21.743162084430484</c:v>
                </c:pt>
                <c:pt idx="3">
                  <c:v>21.669904117835703</c:v>
                </c:pt>
                <c:pt idx="4">
                  <c:v>-0.23719173440462882</c:v>
                </c:pt>
                <c:pt idx="5">
                  <c:v>13.080119256254413</c:v>
                </c:pt>
                <c:pt idx="6">
                  <c:v>18.96956610233881</c:v>
                </c:pt>
                <c:pt idx="7">
                  <c:v>5.9026492569932767</c:v>
                </c:pt>
                <c:pt idx="8">
                  <c:v>31.198214342585985</c:v>
                </c:pt>
                <c:pt idx="9">
                  <c:v>25.789142290109133</c:v>
                </c:pt>
                <c:pt idx="10">
                  <c:v>46.398008240663003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F-6E48-9E0D-92ADD78E48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803306001604392E-3"/>
                  <c:y val="6.88652869948203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'0002-0015_af6'!$N$18:$N$28</c:f>
              <c:numCache>
                <c:formatCode>General</c:formatCode>
                <c:ptCount val="11"/>
                <c:pt idx="0">
                  <c:v>-104.70980773807099</c:v>
                </c:pt>
                <c:pt idx="1">
                  <c:v>-84.267871217726125</c:v>
                </c:pt>
                <c:pt idx="2">
                  <c:v>-67.853312133067135</c:v>
                </c:pt>
                <c:pt idx="3">
                  <c:v>-48.603916575258111</c:v>
                </c:pt>
                <c:pt idx="4">
                  <c:v>-24.364583267521418</c:v>
                </c:pt>
                <c:pt idx="5">
                  <c:v>-3.8595955290915089</c:v>
                </c:pt>
                <c:pt idx="6">
                  <c:v>26.761576893873539</c:v>
                </c:pt>
                <c:pt idx="7">
                  <c:v>39.848907236238531</c:v>
                </c:pt>
                <c:pt idx="8">
                  <c:v>68.378029600510999</c:v>
                </c:pt>
                <c:pt idx="9">
                  <c:v>88.307160354692456</c:v>
                </c:pt>
                <c:pt idx="10">
                  <c:v>104.95170008764549</c:v>
                </c:pt>
              </c:numCache>
            </c:numRef>
          </c:xVal>
          <c:yVal>
            <c:numRef>
              <c:f>'0002-0015_af6'!$O$18:$O$28</c:f>
              <c:numCache>
                <c:formatCode>General</c:formatCode>
                <c:ptCount val="11"/>
                <c:pt idx="0">
                  <c:v>-3.2527858403267444</c:v>
                </c:pt>
                <c:pt idx="1">
                  <c:v>-1.4843878935424542</c:v>
                </c:pt>
                <c:pt idx="2">
                  <c:v>-17.62632860884181</c:v>
                </c:pt>
                <c:pt idx="3">
                  <c:v>-20.168133215612748</c:v>
                </c:pt>
                <c:pt idx="4">
                  <c:v>-9.7060721951232054</c:v>
                </c:pt>
                <c:pt idx="5">
                  <c:v>-22.803609285997929</c:v>
                </c:pt>
                <c:pt idx="6">
                  <c:v>-26.171665022330838</c:v>
                </c:pt>
                <c:pt idx="7">
                  <c:v>-19.120297459239794</c:v>
                </c:pt>
                <c:pt idx="8">
                  <c:v>-36.758017751963806</c:v>
                </c:pt>
                <c:pt idx="9">
                  <c:v>-25.103415768938422</c:v>
                </c:pt>
                <c:pt idx="10">
                  <c:v>-32.028680895859381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F-6E48-9E0D-92ADD78E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'COL_EGGARR_0002-0010_af8'!$A$10:$A$11</c:f>
              <c:numCache>
                <c:formatCode>General</c:formatCode>
                <c:ptCount val="2"/>
                <c:pt idx="0">
                  <c:v>64.822674418604606</c:v>
                </c:pt>
                <c:pt idx="1">
                  <c:v>194.30607476635501</c:v>
                </c:pt>
              </c:numCache>
            </c:numRef>
          </c:xVal>
          <c:yVal>
            <c:numRef>
              <c:f>'COL_EGGARR_0002-0010_af8'!$B$10:$B$11</c:f>
              <c:numCache>
                <c:formatCode>General</c:formatCode>
                <c:ptCount val="2"/>
                <c:pt idx="0">
                  <c:v>117.73255813953401</c:v>
                </c:pt>
                <c:pt idx="1">
                  <c:v>111.04205607476599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4-024F-A264-0C40564C8D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'COL_EGGARR_0002-0010_af8'!$J$1:$J$11</c:f>
              <c:numCache>
                <c:formatCode>General</c:formatCode>
                <c:ptCount val="11"/>
                <c:pt idx="0">
                  <c:v>113</c:v>
                </c:pt>
                <c:pt idx="1">
                  <c:v>117</c:v>
                </c:pt>
                <c:pt idx="2">
                  <c:v>110</c:v>
                </c:pt>
                <c:pt idx="3">
                  <c:v>119</c:v>
                </c:pt>
                <c:pt idx="4">
                  <c:v>115</c:v>
                </c:pt>
                <c:pt idx="5">
                  <c:v>116</c:v>
                </c:pt>
                <c:pt idx="6">
                  <c:v>125</c:v>
                </c:pt>
                <c:pt idx="7">
                  <c:v>114</c:v>
                </c:pt>
                <c:pt idx="8">
                  <c:v>116</c:v>
                </c:pt>
                <c:pt idx="9">
                  <c:v>123</c:v>
                </c:pt>
                <c:pt idx="10">
                  <c:v>126</c:v>
                </c:pt>
              </c:numCache>
            </c:numRef>
          </c:xVal>
          <c:yVal>
            <c:numRef>
              <c:f>'COL_EGGARR_0002-0010_af8'!$K$1:$K$11</c:f>
              <c:numCache>
                <c:formatCode>General</c:formatCode>
                <c:ptCount val="11"/>
                <c:pt idx="0">
                  <c:v>60</c:v>
                </c:pt>
                <c:pt idx="1">
                  <c:v>69</c:v>
                </c:pt>
                <c:pt idx="2">
                  <c:v>81</c:v>
                </c:pt>
                <c:pt idx="3">
                  <c:v>98</c:v>
                </c:pt>
                <c:pt idx="4">
                  <c:v>104</c:v>
                </c:pt>
                <c:pt idx="5">
                  <c:v>119</c:v>
                </c:pt>
                <c:pt idx="6">
                  <c:v>131</c:v>
                </c:pt>
                <c:pt idx="7">
                  <c:v>144</c:v>
                </c:pt>
                <c:pt idx="8">
                  <c:v>155</c:v>
                </c:pt>
                <c:pt idx="9">
                  <c:v>163</c:v>
                </c:pt>
                <c:pt idx="10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4-024F-A264-0C40564C8D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'COL_EGGARR_0002-0010_af8'!$J$18:$J$27</c:f>
              <c:numCache>
                <c:formatCode>General</c:formatCode>
                <c:ptCount val="10"/>
                <c:pt idx="0">
                  <c:v>148.1</c:v>
                </c:pt>
                <c:pt idx="1">
                  <c:v>140</c:v>
                </c:pt>
                <c:pt idx="2">
                  <c:v>147</c:v>
                </c:pt>
                <c:pt idx="3">
                  <c:v>135</c:v>
                </c:pt>
                <c:pt idx="4">
                  <c:v>143</c:v>
                </c:pt>
                <c:pt idx="5">
                  <c:v>146</c:v>
                </c:pt>
                <c:pt idx="6">
                  <c:v>139</c:v>
                </c:pt>
                <c:pt idx="7">
                  <c:v>149</c:v>
                </c:pt>
                <c:pt idx="8">
                  <c:v>144</c:v>
                </c:pt>
                <c:pt idx="9">
                  <c:v>156</c:v>
                </c:pt>
              </c:numCache>
            </c:numRef>
          </c:xVal>
          <c:yVal>
            <c:numRef>
              <c:f>'COL_EGGARR_0002-0010_af8'!$K$18:$K$27</c:f>
              <c:numCache>
                <c:formatCode>General</c:formatCode>
                <c:ptCount val="10"/>
                <c:pt idx="0">
                  <c:v>56</c:v>
                </c:pt>
                <c:pt idx="1">
                  <c:v>71</c:v>
                </c:pt>
                <c:pt idx="2">
                  <c:v>84</c:v>
                </c:pt>
                <c:pt idx="3">
                  <c:v>98</c:v>
                </c:pt>
                <c:pt idx="4">
                  <c:v>111</c:v>
                </c:pt>
                <c:pt idx="5">
                  <c:v>122</c:v>
                </c:pt>
                <c:pt idx="6">
                  <c:v>131</c:v>
                </c:pt>
                <c:pt idx="7">
                  <c:v>145</c:v>
                </c:pt>
                <c:pt idx="8">
                  <c:v>156</c:v>
                </c:pt>
                <c:pt idx="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F4-024F-A264-0C40564C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'Control_0004-0009_af1'!$G$10:$G$11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'Control_0004-0009_af1'!$H$10:$H$11</c:f>
              <c:numCache>
                <c:formatCode>General</c:formatCode>
                <c:ptCount val="2"/>
                <c:pt idx="0">
                  <c:v>-91.081455067994384</c:v>
                </c:pt>
                <c:pt idx="1">
                  <c:v>91.081455067994341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4-DB4E-A893-8557F5B184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79811459720831"/>
                  <c:y val="-0.20434645629333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'Control_0004-0009_af1'!$Q$1:$Q$5</c:f>
              <c:numCache>
                <c:formatCode>General</c:formatCode>
                <c:ptCount val="5"/>
                <c:pt idx="0">
                  <c:v>98.70644518802419</c:v>
                </c:pt>
                <c:pt idx="1">
                  <c:v>73.780054688549924</c:v>
                </c:pt>
                <c:pt idx="2">
                  <c:v>58.836751785141288</c:v>
                </c:pt>
                <c:pt idx="3">
                  <c:v>28.449617764469078</c:v>
                </c:pt>
                <c:pt idx="4">
                  <c:v>15.168636311458435</c:v>
                </c:pt>
              </c:numCache>
            </c:numRef>
          </c:xVal>
          <c:yVal>
            <c:numRef>
              <c:f>'Control_0004-0009_af1'!$R$1:$R$5</c:f>
              <c:numCache>
                <c:formatCode>General</c:formatCode>
                <c:ptCount val="5"/>
                <c:pt idx="0">
                  <c:v>8.3876754593791425</c:v>
                </c:pt>
                <c:pt idx="1">
                  <c:v>6.4706317280785246</c:v>
                </c:pt>
                <c:pt idx="2">
                  <c:v>22.893107130312472</c:v>
                </c:pt>
                <c:pt idx="3">
                  <c:v>24.16671853482562</c:v>
                </c:pt>
                <c:pt idx="4">
                  <c:v>9.5853766334508599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4-DB4E-A893-8557F5B184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21253150427343"/>
                  <c:y val="-8.73824103421808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'Control_0004-0009_af1'!$Q$18:$Q$22</c:f>
              <c:numCache>
                <c:formatCode>General</c:formatCode>
                <c:ptCount val="5"/>
                <c:pt idx="0">
                  <c:v>92.137406517985127</c:v>
                </c:pt>
                <c:pt idx="1">
                  <c:v>65.919571918097063</c:v>
                </c:pt>
                <c:pt idx="2">
                  <c:v>58.08150129038372</c:v>
                </c:pt>
                <c:pt idx="3">
                  <c:v>21.82250155988924</c:v>
                </c:pt>
                <c:pt idx="4">
                  <c:v>15.646752382573876</c:v>
                </c:pt>
              </c:numCache>
            </c:numRef>
          </c:xVal>
          <c:yVal>
            <c:numRef>
              <c:f>'Control_0004-0009_af1'!$R$18:$R$22</c:f>
              <c:numCache>
                <c:formatCode>General</c:formatCode>
                <c:ptCount val="5"/>
                <c:pt idx="0">
                  <c:v>42.345427451358844</c:v>
                </c:pt>
                <c:pt idx="1">
                  <c:v>35.81663361995993</c:v>
                </c:pt>
                <c:pt idx="2">
                  <c:v>14.755659073776719</c:v>
                </c:pt>
                <c:pt idx="3">
                  <c:v>12.248681103390563</c:v>
                </c:pt>
                <c:pt idx="4">
                  <c:v>22.191523860816059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34-DB4E-A893-8557F5B184A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253919739957799"/>
                  <c:y val="-0.26884077583272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'Control_0004-0009_af1'!$Q$23:$Q$27</c:f>
              <c:numCache>
                <c:formatCode>General</c:formatCode>
                <c:ptCount val="5"/>
                <c:pt idx="0">
                  <c:v>13.194215256781906</c:v>
                </c:pt>
                <c:pt idx="1">
                  <c:v>36.06499481313449</c:v>
                </c:pt>
                <c:pt idx="2">
                  <c:v>59.905502306507138</c:v>
                </c:pt>
                <c:pt idx="3">
                  <c:v>77.109977247349619</c:v>
                </c:pt>
                <c:pt idx="4">
                  <c:v>97.55426851059633</c:v>
                </c:pt>
              </c:numCache>
            </c:numRef>
          </c:xVal>
          <c:yVal>
            <c:numRef>
              <c:f>'Control_0004-0009_af1'!$R$23:$R$27</c:f>
              <c:numCache>
                <c:formatCode>General</c:formatCode>
                <c:ptCount val="5"/>
                <c:pt idx="0">
                  <c:v>23.286323214868005</c:v>
                </c:pt>
                <c:pt idx="1">
                  <c:v>15.416924096464836</c:v>
                </c:pt>
                <c:pt idx="2">
                  <c:v>26.758449675435372</c:v>
                </c:pt>
                <c:pt idx="3">
                  <c:v>21.101061407875587</c:v>
                </c:pt>
                <c:pt idx="4">
                  <c:v>26.003199180677804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34-DB4E-A893-8557F5B184A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133254568928167"/>
                  <c:y val="-0.24394739440169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'Control_0004-0009_af1'!$Q$6:$Q$10</c:f>
              <c:numCache>
                <c:formatCode>General</c:formatCode>
                <c:ptCount val="5"/>
                <c:pt idx="0">
                  <c:v>17.694147188910108</c:v>
                </c:pt>
                <c:pt idx="1">
                  <c:v>35.408066691557849</c:v>
                </c:pt>
                <c:pt idx="2">
                  <c:v>60.030573723539021</c:v>
                </c:pt>
                <c:pt idx="3">
                  <c:v>79.545381888405828</c:v>
                </c:pt>
                <c:pt idx="4">
                  <c:v>104.16788892038699</c:v>
                </c:pt>
              </c:numCache>
            </c:numRef>
          </c:xVal>
          <c:yVal>
            <c:numRef>
              <c:f>'Control_0004-0009_af1'!$R$6:$R$10</c:f>
              <c:numCache>
                <c:formatCode>General</c:formatCode>
                <c:ptCount val="5"/>
                <c:pt idx="0">
                  <c:v>18.531742410005332</c:v>
                </c:pt>
                <c:pt idx="1">
                  <c:v>12.034277069296232</c:v>
                </c:pt>
                <c:pt idx="2">
                  <c:v>21.293442661294115</c:v>
                </c:pt>
                <c:pt idx="3">
                  <c:v>11.086961275015669</c:v>
                </c:pt>
                <c:pt idx="4">
                  <c:v>20.346126867013552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34-DB4E-A893-8557F5B18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'COL_EGGARR_0002-0010_af8'!$D$10:$D$11</c:f>
              <c:numCache>
                <c:formatCode>General</c:formatCode>
                <c:ptCount val="2"/>
                <c:pt idx="0">
                  <c:v>-64.741700173875188</c:v>
                </c:pt>
                <c:pt idx="1">
                  <c:v>64.741700173875216</c:v>
                </c:pt>
              </c:numCache>
            </c:numRef>
          </c:xVal>
          <c:yVal>
            <c:numRef>
              <c:f>'COL_EGGARR_0002-0010_af8'!$E$10:$E$11</c:f>
              <c:numCache>
                <c:formatCode>General</c:formatCode>
                <c:ptCount val="2"/>
                <c:pt idx="0">
                  <c:v>3.3452510323839988</c:v>
                </c:pt>
                <c:pt idx="1">
                  <c:v>-3.345251032384013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2-7F46-8F72-B7E81D2D3E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'COL_EGGARR_0002-0010_af8'!$L$1:$L$11</c:f>
              <c:numCache>
                <c:formatCode>General</c:formatCode>
                <c:ptCount val="11"/>
                <c:pt idx="0">
                  <c:v>-16.564374592479794</c:v>
                </c:pt>
                <c:pt idx="1">
                  <c:v>-12.564374592479794</c:v>
                </c:pt>
                <c:pt idx="2">
                  <c:v>-19.564374592479794</c:v>
                </c:pt>
                <c:pt idx="3">
                  <c:v>-10.564374592479794</c:v>
                </c:pt>
                <c:pt idx="4">
                  <c:v>-14.564374592479794</c:v>
                </c:pt>
                <c:pt idx="5">
                  <c:v>-13.564374592479794</c:v>
                </c:pt>
                <c:pt idx="6">
                  <c:v>-4.564374592479794</c:v>
                </c:pt>
                <c:pt idx="7">
                  <c:v>-15.564374592479794</c:v>
                </c:pt>
                <c:pt idx="8">
                  <c:v>-13.564374592479794</c:v>
                </c:pt>
                <c:pt idx="9">
                  <c:v>-6.564374592479794</c:v>
                </c:pt>
                <c:pt idx="10">
                  <c:v>-3.564374592479794</c:v>
                </c:pt>
              </c:numCache>
            </c:numRef>
          </c:xVal>
          <c:yVal>
            <c:numRef>
              <c:f>'COL_EGGARR_0002-0010_af8'!$M$1:$M$11</c:f>
              <c:numCache>
                <c:formatCode>General</c:formatCode>
                <c:ptCount val="11"/>
                <c:pt idx="0">
                  <c:v>-54.387307107150008</c:v>
                </c:pt>
                <c:pt idx="1">
                  <c:v>-45.387307107150008</c:v>
                </c:pt>
                <c:pt idx="2">
                  <c:v>-33.387307107150008</c:v>
                </c:pt>
                <c:pt idx="3">
                  <c:v>-16.387307107150008</c:v>
                </c:pt>
                <c:pt idx="4">
                  <c:v>-10.387307107150008</c:v>
                </c:pt>
                <c:pt idx="5">
                  <c:v>4.6126928928499922</c:v>
                </c:pt>
                <c:pt idx="6">
                  <c:v>16.612692892849992</c:v>
                </c:pt>
                <c:pt idx="7">
                  <c:v>29.612692892849992</c:v>
                </c:pt>
                <c:pt idx="8">
                  <c:v>40.612692892849992</c:v>
                </c:pt>
                <c:pt idx="9">
                  <c:v>48.612692892849992</c:v>
                </c:pt>
                <c:pt idx="10">
                  <c:v>63.612692892849992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2-7F46-8F72-B7E81D2D3E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'COL_EGGARR_0002-0010_af8'!$L$18:$L$27</c:f>
              <c:numCache>
                <c:formatCode>General</c:formatCode>
                <c:ptCount val="10"/>
                <c:pt idx="0">
                  <c:v>18.5356254075202</c:v>
                </c:pt>
                <c:pt idx="1">
                  <c:v>10.435625407520206</c:v>
                </c:pt>
                <c:pt idx="2">
                  <c:v>17.435625407520206</c:v>
                </c:pt>
                <c:pt idx="3">
                  <c:v>5.435625407520206</c:v>
                </c:pt>
                <c:pt idx="4">
                  <c:v>13.435625407520206</c:v>
                </c:pt>
                <c:pt idx="5">
                  <c:v>16.435625407520206</c:v>
                </c:pt>
                <c:pt idx="6">
                  <c:v>9.435625407520206</c:v>
                </c:pt>
                <c:pt idx="7">
                  <c:v>19.435625407520206</c:v>
                </c:pt>
                <c:pt idx="8">
                  <c:v>14.435625407520206</c:v>
                </c:pt>
                <c:pt idx="9">
                  <c:v>26.435625407520206</c:v>
                </c:pt>
              </c:numCache>
            </c:numRef>
          </c:xVal>
          <c:yVal>
            <c:numRef>
              <c:f>'COL_EGGARR_0002-0010_af8'!$M$18:$M$27</c:f>
              <c:numCache>
                <c:formatCode>General</c:formatCode>
                <c:ptCount val="10"/>
                <c:pt idx="0">
                  <c:v>-58.387307107150008</c:v>
                </c:pt>
                <c:pt idx="1">
                  <c:v>-43.387307107150008</c:v>
                </c:pt>
                <c:pt idx="2">
                  <c:v>-30.387307107150008</c:v>
                </c:pt>
                <c:pt idx="3">
                  <c:v>-16.387307107150008</c:v>
                </c:pt>
                <c:pt idx="4">
                  <c:v>-3.3873071071500078</c:v>
                </c:pt>
                <c:pt idx="5">
                  <c:v>7.6126928928499922</c:v>
                </c:pt>
                <c:pt idx="6">
                  <c:v>16.612692892849992</c:v>
                </c:pt>
                <c:pt idx="7">
                  <c:v>30.612692892849992</c:v>
                </c:pt>
                <c:pt idx="8">
                  <c:v>41.612692892849992</c:v>
                </c:pt>
                <c:pt idx="9">
                  <c:v>56.612692892849992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2-7F46-8F72-B7E81D2D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'COL_EGGARR_0002-0010_af8'!$G$10:$G$11</c:f>
              <c:numCache>
                <c:formatCode>General</c:formatCode>
                <c:ptCount val="2"/>
                <c:pt idx="0">
                  <c:v>-4.4408920985006262E-15</c:v>
                </c:pt>
                <c:pt idx="1">
                  <c:v>1.7319479184152442E-14</c:v>
                </c:pt>
              </c:numCache>
            </c:numRef>
          </c:xVal>
          <c:yVal>
            <c:numRef>
              <c:f>'COL_EGGARR_0002-0010_af8'!$H$10:$H$11</c:f>
              <c:numCache>
                <c:formatCode>General</c:formatCode>
                <c:ptCount val="2"/>
                <c:pt idx="0">
                  <c:v>-64.828068349084859</c:v>
                </c:pt>
                <c:pt idx="1">
                  <c:v>64.828068349084887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AB49-9F69-36D997F73C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'COL_EGGARR_0002-0010_af8'!$N$1:$N$5</c:f>
              <c:numCache>
                <c:formatCode>General</c:formatCode>
                <c:ptCount val="5"/>
                <c:pt idx="0">
                  <c:v>55.16960187588797</c:v>
                </c:pt>
                <c:pt idx="1">
                  <c:v>45.97518469096152</c:v>
                </c:pt>
                <c:pt idx="2">
                  <c:v>34.352385122069983</c:v>
                </c:pt>
                <c:pt idx="3">
                  <c:v>16.910616594297768</c:v>
                </c:pt>
                <c:pt idx="4">
                  <c:v>11.125017756244313</c:v>
                </c:pt>
              </c:numCache>
            </c:numRef>
          </c:xVal>
          <c:yVal>
            <c:numRef>
              <c:f>'COL_EGGARR_0002-0010_af8'!$O$1:$O$5</c:f>
              <c:numCache>
                <c:formatCode>General</c:formatCode>
                <c:ptCount val="5"/>
                <c:pt idx="0">
                  <c:v>-13.735818463544799</c:v>
                </c:pt>
                <c:pt idx="1">
                  <c:v>-10.205564559145142</c:v>
                </c:pt>
                <c:pt idx="2">
                  <c:v>-17.815461416617964</c:v>
                </c:pt>
                <c:pt idx="3">
                  <c:v>-9.7046839801686886</c:v>
                </c:pt>
                <c:pt idx="4">
                  <c:v>-14.008966276337764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8-AB49-9F69-36D997F73CC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'COL_EGGARR_0002-0010_af8'!$N$18:$N$22</c:f>
              <c:numCache>
                <c:formatCode>General</c:formatCode>
                <c:ptCount val="5"/>
                <c:pt idx="0">
                  <c:v>57.353046378608845</c:v>
                </c:pt>
                <c:pt idx="1">
                  <c:v>42.791005687184423</c:v>
                </c:pt>
                <c:pt idx="2">
                  <c:v>29.447111884442773</c:v>
                </c:pt>
                <c:pt idx="3">
                  <c:v>16.084986309743723</c:v>
                </c:pt>
                <c:pt idx="4">
                  <c:v>2.6894906142174451</c:v>
                </c:pt>
              </c:numCache>
            </c:numRef>
          </c:xVal>
          <c:yVal>
            <c:numRef>
              <c:f>'COL_EGGARR_0002-0010_af8'!$O$18:$O$22</c:f>
              <c:numCache>
                <c:formatCode>General</c:formatCode>
                <c:ptCount val="5"/>
                <c:pt idx="0">
                  <c:v>21.523826601366693</c:v>
                </c:pt>
                <c:pt idx="1">
                  <c:v>12.660589557188134</c:v>
                </c:pt>
                <c:pt idx="2">
                  <c:v>18.980439095045263</c:v>
                </c:pt>
                <c:pt idx="3">
                  <c:v>6.2739997776765488</c:v>
                </c:pt>
                <c:pt idx="4">
                  <c:v>13.592517050399007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8-AB49-9F69-36D997F73CC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'COL_EGGARR_0002-0010_af8'!$N$23:$N$28</c:f>
              <c:numCache>
                <c:formatCode>General</c:formatCode>
                <c:ptCount val="6"/>
                <c:pt idx="0">
                  <c:v>-8.4506601476550394</c:v>
                </c:pt>
                <c:pt idx="1">
                  <c:v>-17.077456511950594</c:v>
                </c:pt>
                <c:pt idx="2">
                  <c:v>-31.574823727911451</c:v>
                </c:pt>
                <c:pt idx="3">
                  <c:v>-42.302159347506915</c:v>
                </c:pt>
                <c:pt idx="4">
                  <c:v>-57.901398083902357</c:v>
                </c:pt>
                <c:pt idx="5">
                  <c:v>-70.471263494874592</c:v>
                </c:pt>
              </c:numCache>
            </c:numRef>
          </c:xVal>
          <c:yVal>
            <c:numRef>
              <c:f>'COL_EGGARR_0002-0010_af8'!$O$23:$O$28</c:f>
              <c:numCache>
                <c:formatCode>General</c:formatCode>
                <c:ptCount val="6"/>
                <c:pt idx="0">
                  <c:v>16.020899434364082</c:v>
                </c:pt>
                <c:pt idx="1">
                  <c:v>8.5658082552451447</c:v>
                </c:pt>
                <c:pt idx="2">
                  <c:v>17.830059104913627</c:v>
                </c:pt>
                <c:pt idx="3">
                  <c:v>12.269099609956088</c:v>
                </c:pt>
                <c:pt idx="4">
                  <c:v>23.479084036570598</c:v>
                </c:pt>
                <c:pt idx="5">
                  <c:v>14.818917551447822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8-AB49-9F69-36D997F73CC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'COL_EGGARR_0002-0010_af8'!$N$6:$N$11</c:f>
              <c:numCache>
                <c:formatCode>General</c:formatCode>
                <c:ptCount val="6"/>
                <c:pt idx="0">
                  <c:v>-3.9066001595202251</c:v>
                </c:pt>
                <c:pt idx="1">
                  <c:v>-16.355030012965805</c:v>
                </c:pt>
                <c:pt idx="2">
                  <c:v>-28.770089745584151</c:v>
                </c:pt>
                <c:pt idx="3">
                  <c:v>-39.85863861467201</c:v>
                </c:pt>
                <c:pt idx="4">
                  <c:v>-48.20919374308702</c:v>
                </c:pt>
                <c:pt idx="5">
                  <c:v>-63.344015444420812</c:v>
                </c:pt>
              </c:numCache>
            </c:numRef>
          </c:xVal>
          <c:yVal>
            <c:numRef>
              <c:f>'COL_EGGARR_0002-0010_af8'!$O$6:$O$11</c:f>
              <c:numCache>
                <c:formatCode>General</c:formatCode>
                <c:ptCount val="6"/>
                <c:pt idx="0">
                  <c:v>-13.784326933241854</c:v>
                </c:pt>
                <c:pt idx="1">
                  <c:v>-5.4155400328694396</c:v>
                </c:pt>
                <c:pt idx="2">
                  <c:v>-17.071709722588199</c:v>
                </c:pt>
                <c:pt idx="3">
                  <c:v>-15.641995073488452</c:v>
                </c:pt>
                <c:pt idx="4">
                  <c:v>-9.064136071708182</c:v>
                </c:pt>
                <c:pt idx="5">
                  <c:v>-6.8421612588816156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8-AB49-9F69-36D997F73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'COL_EGGARR_0002-0010_af8'!$G$11</c:f>
              <c:numCache>
                <c:formatCode>General</c:formatCode>
                <c:ptCount val="1"/>
                <c:pt idx="0">
                  <c:v>1.7319479184152442E-14</c:v>
                </c:pt>
              </c:numCache>
            </c:numRef>
          </c:xVal>
          <c:yVal>
            <c:numRef>
              <c:f>'COL_EGGARR_0002-0010_af8'!$H$11</c:f>
              <c:numCache>
                <c:formatCode>General</c:formatCode>
                <c:ptCount val="1"/>
                <c:pt idx="0">
                  <c:v>64.828068349084887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A-AF41-AD41-D832B3DF8D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5069388374284"/>
                  <c:y val="-0.38084211161056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'COL_EGGARR_0002-0010_af8'!$P$1:$P$5</c:f>
              <c:numCache>
                <c:formatCode>General</c:formatCode>
                <c:ptCount val="5"/>
                <c:pt idx="0">
                  <c:v>55.16960187588797</c:v>
                </c:pt>
                <c:pt idx="1">
                  <c:v>45.97518469096152</c:v>
                </c:pt>
                <c:pt idx="2">
                  <c:v>34.352385122069983</c:v>
                </c:pt>
                <c:pt idx="3">
                  <c:v>16.910616594297768</c:v>
                </c:pt>
                <c:pt idx="4">
                  <c:v>11.125017756244313</c:v>
                </c:pt>
              </c:numCache>
            </c:numRef>
          </c:xVal>
          <c:yVal>
            <c:numRef>
              <c:f>'COL_EGGARR_0002-0010_af8'!$Q$1:$Q$5</c:f>
              <c:numCache>
                <c:formatCode>General</c:formatCode>
                <c:ptCount val="5"/>
                <c:pt idx="0">
                  <c:v>13.735818463544799</c:v>
                </c:pt>
                <c:pt idx="1">
                  <c:v>10.205564559145142</c:v>
                </c:pt>
                <c:pt idx="2">
                  <c:v>17.815461416617964</c:v>
                </c:pt>
                <c:pt idx="3">
                  <c:v>9.7046839801686886</c:v>
                </c:pt>
                <c:pt idx="4">
                  <c:v>14.008966276337764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A-AF41-AD41-D832B3DF8D4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646593150086032E-2"/>
                  <c:y val="-0.22084551830472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'COL_EGGARR_0002-0010_af8'!$P$18:$P$22</c:f>
              <c:numCache>
                <c:formatCode>General</c:formatCode>
                <c:ptCount val="5"/>
                <c:pt idx="0">
                  <c:v>57.353046378608845</c:v>
                </c:pt>
                <c:pt idx="1">
                  <c:v>42.791005687184423</c:v>
                </c:pt>
                <c:pt idx="2">
                  <c:v>29.447111884442773</c:v>
                </c:pt>
                <c:pt idx="3">
                  <c:v>16.084986309743723</c:v>
                </c:pt>
                <c:pt idx="4">
                  <c:v>2.6894906142174451</c:v>
                </c:pt>
              </c:numCache>
            </c:numRef>
          </c:xVal>
          <c:yVal>
            <c:numRef>
              <c:f>'COL_EGGARR_0002-0010_af8'!$Q$18:$Q$22</c:f>
              <c:numCache>
                <c:formatCode>General</c:formatCode>
                <c:ptCount val="5"/>
                <c:pt idx="0">
                  <c:v>21.523826601366693</c:v>
                </c:pt>
                <c:pt idx="1">
                  <c:v>12.660589557188134</c:v>
                </c:pt>
                <c:pt idx="2">
                  <c:v>18.980439095045263</c:v>
                </c:pt>
                <c:pt idx="3">
                  <c:v>6.2739997776765488</c:v>
                </c:pt>
                <c:pt idx="4">
                  <c:v>13.592517050399007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1A-AF41-AD41-D832B3DF8D4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06440142824431"/>
                  <c:y val="-0.27610200098813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'COL_EGGARR_0002-0010_af8'!$P$23:$P$28</c:f>
              <c:numCache>
                <c:formatCode>General</c:formatCode>
                <c:ptCount val="6"/>
                <c:pt idx="0">
                  <c:v>8.4506601476550394</c:v>
                </c:pt>
                <c:pt idx="1">
                  <c:v>17.077456511950594</c:v>
                </c:pt>
                <c:pt idx="2">
                  <c:v>31.574823727911451</c:v>
                </c:pt>
                <c:pt idx="3">
                  <c:v>42.302159347506915</c:v>
                </c:pt>
                <c:pt idx="4">
                  <c:v>57.901398083902357</c:v>
                </c:pt>
                <c:pt idx="5">
                  <c:v>70.471263494874592</c:v>
                </c:pt>
              </c:numCache>
            </c:numRef>
          </c:xVal>
          <c:yVal>
            <c:numRef>
              <c:f>'COL_EGGARR_0002-0010_af8'!$Q$23:$Q$28</c:f>
              <c:numCache>
                <c:formatCode>General</c:formatCode>
                <c:ptCount val="6"/>
                <c:pt idx="0">
                  <c:v>16.020899434364082</c:v>
                </c:pt>
                <c:pt idx="1">
                  <c:v>8.5658082552451447</c:v>
                </c:pt>
                <c:pt idx="2">
                  <c:v>17.830059104913627</c:v>
                </c:pt>
                <c:pt idx="3">
                  <c:v>12.269099609956088</c:v>
                </c:pt>
                <c:pt idx="4">
                  <c:v>23.479084036570598</c:v>
                </c:pt>
                <c:pt idx="5">
                  <c:v>14.818917551447822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1A-AF41-AD41-D832B3DF8D4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634192420656591E-2"/>
                  <c:y val="-0.3175484490388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'COL_EGGARR_0002-0010_af8'!$P$6:$P$11</c:f>
              <c:numCache>
                <c:formatCode>General</c:formatCode>
                <c:ptCount val="6"/>
                <c:pt idx="0">
                  <c:v>3.9066001595202251</c:v>
                </c:pt>
                <c:pt idx="1">
                  <c:v>16.355030012965805</c:v>
                </c:pt>
                <c:pt idx="2">
                  <c:v>28.770089745584151</c:v>
                </c:pt>
                <c:pt idx="3">
                  <c:v>39.85863861467201</c:v>
                </c:pt>
                <c:pt idx="4">
                  <c:v>48.20919374308702</c:v>
                </c:pt>
                <c:pt idx="5">
                  <c:v>63.344015444420812</c:v>
                </c:pt>
              </c:numCache>
            </c:numRef>
          </c:xVal>
          <c:yVal>
            <c:numRef>
              <c:f>'COL_EGGARR_0002-0010_af8'!$Q$6:$Q$11</c:f>
              <c:numCache>
                <c:formatCode>General</c:formatCode>
                <c:ptCount val="6"/>
                <c:pt idx="0">
                  <c:v>13.784326933241854</c:v>
                </c:pt>
                <c:pt idx="1">
                  <c:v>5.4155400328694396</c:v>
                </c:pt>
                <c:pt idx="2">
                  <c:v>17.071709722588199</c:v>
                </c:pt>
                <c:pt idx="3">
                  <c:v>15.641995073488452</c:v>
                </c:pt>
                <c:pt idx="4">
                  <c:v>9.064136071708182</c:v>
                </c:pt>
                <c:pt idx="5">
                  <c:v>6.8421612588816156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1A-AF41-AD41-D832B3DF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'COL_EGGARR_0002-0010_af8'!$G$10:$G$11</c:f>
              <c:numCache>
                <c:formatCode>General</c:formatCode>
                <c:ptCount val="2"/>
                <c:pt idx="0">
                  <c:v>-4.4408920985006262E-15</c:v>
                </c:pt>
                <c:pt idx="1">
                  <c:v>1.7319479184152442E-14</c:v>
                </c:pt>
              </c:numCache>
            </c:numRef>
          </c:xVal>
          <c:yVal>
            <c:numRef>
              <c:f>'COL_EGGARR_0002-0010_af8'!$H$10:$H$11</c:f>
              <c:numCache>
                <c:formatCode>General</c:formatCode>
                <c:ptCount val="2"/>
                <c:pt idx="0">
                  <c:v>-64.828068349084859</c:v>
                </c:pt>
                <c:pt idx="1">
                  <c:v>64.828068349084887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D-ED49-B436-07316C6695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926347895843069E-3"/>
                  <c:y val="7.55303769533299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'COL_EGGARR_0002-0010_af8'!$N$1:$N$11</c:f>
              <c:numCache>
                <c:formatCode>General</c:formatCode>
                <c:ptCount val="11"/>
                <c:pt idx="0">
                  <c:v>55.16960187588797</c:v>
                </c:pt>
                <c:pt idx="1">
                  <c:v>45.97518469096152</c:v>
                </c:pt>
                <c:pt idx="2">
                  <c:v>34.352385122069983</c:v>
                </c:pt>
                <c:pt idx="3">
                  <c:v>16.910616594297768</c:v>
                </c:pt>
                <c:pt idx="4">
                  <c:v>11.125017756244313</c:v>
                </c:pt>
                <c:pt idx="5">
                  <c:v>-3.9066001595202251</c:v>
                </c:pt>
                <c:pt idx="6">
                  <c:v>-16.355030012965805</c:v>
                </c:pt>
                <c:pt idx="7">
                  <c:v>-28.770089745584151</c:v>
                </c:pt>
                <c:pt idx="8">
                  <c:v>-39.85863861467201</c:v>
                </c:pt>
                <c:pt idx="9">
                  <c:v>-48.20919374308702</c:v>
                </c:pt>
                <c:pt idx="10">
                  <c:v>-63.344015444420812</c:v>
                </c:pt>
              </c:numCache>
            </c:numRef>
          </c:xVal>
          <c:yVal>
            <c:numRef>
              <c:f>'COL_EGGARR_0002-0010_af8'!$O$1:$O$11</c:f>
              <c:numCache>
                <c:formatCode>General</c:formatCode>
                <c:ptCount val="11"/>
                <c:pt idx="0">
                  <c:v>-13.735818463544799</c:v>
                </c:pt>
                <c:pt idx="1">
                  <c:v>-10.205564559145142</c:v>
                </c:pt>
                <c:pt idx="2">
                  <c:v>-17.815461416617964</c:v>
                </c:pt>
                <c:pt idx="3">
                  <c:v>-9.7046839801686886</c:v>
                </c:pt>
                <c:pt idx="4">
                  <c:v>-14.008966276337764</c:v>
                </c:pt>
                <c:pt idx="5">
                  <c:v>-13.784326933241854</c:v>
                </c:pt>
                <c:pt idx="6">
                  <c:v>-5.4155400328694396</c:v>
                </c:pt>
                <c:pt idx="7">
                  <c:v>-17.071709722588199</c:v>
                </c:pt>
                <c:pt idx="8">
                  <c:v>-15.641995073488452</c:v>
                </c:pt>
                <c:pt idx="9">
                  <c:v>-9.064136071708182</c:v>
                </c:pt>
                <c:pt idx="10">
                  <c:v>-6.8421612588816156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D-ED49-B436-07316C6695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6954655188264E-3"/>
                  <c:y val="-7.465420753969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'COL_EGGARR_0002-0010_af8'!$N$18:$N$28</c:f>
              <c:numCache>
                <c:formatCode>General</c:formatCode>
                <c:ptCount val="11"/>
                <c:pt idx="0">
                  <c:v>57.353046378608845</c:v>
                </c:pt>
                <c:pt idx="1">
                  <c:v>42.791005687184423</c:v>
                </c:pt>
                <c:pt idx="2">
                  <c:v>29.447111884442773</c:v>
                </c:pt>
                <c:pt idx="3">
                  <c:v>16.084986309743723</c:v>
                </c:pt>
                <c:pt idx="4">
                  <c:v>2.6894906142174451</c:v>
                </c:pt>
                <c:pt idx="5">
                  <c:v>-8.4506601476550394</c:v>
                </c:pt>
                <c:pt idx="6">
                  <c:v>-17.077456511950594</c:v>
                </c:pt>
                <c:pt idx="7">
                  <c:v>-31.574823727911451</c:v>
                </c:pt>
                <c:pt idx="8">
                  <c:v>-42.302159347506915</c:v>
                </c:pt>
                <c:pt idx="9">
                  <c:v>-57.901398083902357</c:v>
                </c:pt>
                <c:pt idx="10">
                  <c:v>-70.471263494874592</c:v>
                </c:pt>
              </c:numCache>
            </c:numRef>
          </c:xVal>
          <c:yVal>
            <c:numRef>
              <c:f>'COL_EGGARR_0002-0010_af8'!$O$18:$O$28</c:f>
              <c:numCache>
                <c:formatCode>General</c:formatCode>
                <c:ptCount val="11"/>
                <c:pt idx="0">
                  <c:v>21.523826601366693</c:v>
                </c:pt>
                <c:pt idx="1">
                  <c:v>12.660589557188134</c:v>
                </c:pt>
                <c:pt idx="2">
                  <c:v>18.980439095045263</c:v>
                </c:pt>
                <c:pt idx="3">
                  <c:v>6.2739997776765488</c:v>
                </c:pt>
                <c:pt idx="4">
                  <c:v>13.592517050399007</c:v>
                </c:pt>
                <c:pt idx="5">
                  <c:v>16.020899434364082</c:v>
                </c:pt>
                <c:pt idx="6">
                  <c:v>8.5658082552451447</c:v>
                </c:pt>
                <c:pt idx="7">
                  <c:v>17.830059104913627</c:v>
                </c:pt>
                <c:pt idx="8">
                  <c:v>12.269099609956088</c:v>
                </c:pt>
                <c:pt idx="9">
                  <c:v>23.479084036570598</c:v>
                </c:pt>
                <c:pt idx="10">
                  <c:v>14.818917551447822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D-ED49-B436-07316C66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'COL_EGGARR_0003-0013_af9'!$A$10:$A$11</c:f>
              <c:numCache>
                <c:formatCode>General</c:formatCode>
                <c:ptCount val="2"/>
                <c:pt idx="0">
                  <c:v>51.3333333333333</c:v>
                </c:pt>
                <c:pt idx="1">
                  <c:v>175.874074074074</c:v>
                </c:pt>
              </c:numCache>
            </c:numRef>
          </c:xVal>
          <c:yVal>
            <c:numRef>
              <c:f>'COL_EGGARR_0003-0013_af9'!$B$10:$B$11</c:f>
              <c:numCache>
                <c:formatCode>General</c:formatCode>
                <c:ptCount val="2"/>
                <c:pt idx="0">
                  <c:v>88.486199575371501</c:v>
                </c:pt>
                <c:pt idx="1">
                  <c:v>142.225925925925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1-9847-B1D8-C5AD1F41D9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'COL_EGGARR_0003-0013_af9'!$J$1:$J$11</c:f>
              <c:numCache>
                <c:formatCode>General</c:formatCode>
                <c:ptCount val="11"/>
                <c:pt idx="0">
                  <c:v>79</c:v>
                </c:pt>
                <c:pt idx="1">
                  <c:v>88</c:v>
                </c:pt>
                <c:pt idx="2">
                  <c:v>82</c:v>
                </c:pt>
                <c:pt idx="3">
                  <c:v>98</c:v>
                </c:pt>
                <c:pt idx="4">
                  <c:v>92</c:v>
                </c:pt>
                <c:pt idx="5">
                  <c:v>96</c:v>
                </c:pt>
                <c:pt idx="6">
                  <c:v>104</c:v>
                </c:pt>
                <c:pt idx="7">
                  <c:v>110</c:v>
                </c:pt>
                <c:pt idx="8">
                  <c:v>117</c:v>
                </c:pt>
                <c:pt idx="9">
                  <c:v>128</c:v>
                </c:pt>
                <c:pt idx="10">
                  <c:v>129</c:v>
                </c:pt>
              </c:numCache>
            </c:numRef>
          </c:xVal>
          <c:yVal>
            <c:numRef>
              <c:f>'COL_EGGARR_0003-0013_af9'!$K$1:$K$11</c:f>
              <c:numCache>
                <c:formatCode>General</c:formatCode>
                <c:ptCount val="11"/>
                <c:pt idx="0">
                  <c:v>179</c:v>
                </c:pt>
                <c:pt idx="1">
                  <c:v>160</c:v>
                </c:pt>
                <c:pt idx="2">
                  <c:v>149</c:v>
                </c:pt>
                <c:pt idx="3">
                  <c:v>128</c:v>
                </c:pt>
                <c:pt idx="4">
                  <c:v>118</c:v>
                </c:pt>
                <c:pt idx="5">
                  <c:v>104</c:v>
                </c:pt>
                <c:pt idx="6">
                  <c:v>92</c:v>
                </c:pt>
                <c:pt idx="7">
                  <c:v>94</c:v>
                </c:pt>
                <c:pt idx="8">
                  <c:v>70</c:v>
                </c:pt>
                <c:pt idx="9">
                  <c:v>66</c:v>
                </c:pt>
                <c:pt idx="10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1-9847-B1D8-C5AD1F41D9A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'COL_EGGARR_0003-0013_af9'!$J$18:$J$27</c:f>
              <c:numCache>
                <c:formatCode>General</c:formatCode>
                <c:ptCount val="10"/>
                <c:pt idx="0">
                  <c:v>111</c:v>
                </c:pt>
                <c:pt idx="1">
                  <c:v>112</c:v>
                </c:pt>
                <c:pt idx="2">
                  <c:v>102</c:v>
                </c:pt>
                <c:pt idx="3">
                  <c:v>115</c:v>
                </c:pt>
                <c:pt idx="4">
                  <c:v>118</c:v>
                </c:pt>
                <c:pt idx="5">
                  <c:v>111</c:v>
                </c:pt>
                <c:pt idx="6">
                  <c:v>122</c:v>
                </c:pt>
                <c:pt idx="7">
                  <c:v>136</c:v>
                </c:pt>
                <c:pt idx="8">
                  <c:v>144</c:v>
                </c:pt>
                <c:pt idx="9">
                  <c:v>150</c:v>
                </c:pt>
              </c:numCache>
            </c:numRef>
          </c:xVal>
          <c:yVal>
            <c:numRef>
              <c:f>'COL_EGGARR_0003-0013_af9'!$K$18:$K$27</c:f>
              <c:numCache>
                <c:formatCode>General</c:formatCode>
                <c:ptCount val="10"/>
                <c:pt idx="0">
                  <c:v>184</c:v>
                </c:pt>
                <c:pt idx="1">
                  <c:v>173</c:v>
                </c:pt>
                <c:pt idx="2">
                  <c:v>162</c:v>
                </c:pt>
                <c:pt idx="3">
                  <c:v>148</c:v>
                </c:pt>
                <c:pt idx="4">
                  <c:v>136</c:v>
                </c:pt>
                <c:pt idx="5">
                  <c:v>127</c:v>
                </c:pt>
                <c:pt idx="6">
                  <c:v>109</c:v>
                </c:pt>
                <c:pt idx="7">
                  <c:v>110</c:v>
                </c:pt>
                <c:pt idx="8">
                  <c:v>103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1-9847-B1D8-C5AD1F41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'COL_EGGARR_0003-0013_af9'!$D$10:$D$11</c:f>
              <c:numCache>
                <c:formatCode>General</c:formatCode>
                <c:ptCount val="2"/>
                <c:pt idx="0">
                  <c:v>-62.270370370370344</c:v>
                </c:pt>
                <c:pt idx="1">
                  <c:v>62.270370370370358</c:v>
                </c:pt>
              </c:numCache>
            </c:numRef>
          </c:xVal>
          <c:yVal>
            <c:numRef>
              <c:f>'COL_EGGARR_0003-0013_af9'!$E$10:$E$11</c:f>
              <c:numCache>
                <c:formatCode>General</c:formatCode>
                <c:ptCount val="2"/>
                <c:pt idx="0">
                  <c:v>-26.869863175276748</c:v>
                </c:pt>
                <c:pt idx="1">
                  <c:v>26.869863175276748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D-B440-808E-6472A0F943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'COL_EGGARR_0003-0013_af9'!$L$1:$L$11</c:f>
              <c:numCache>
                <c:formatCode>General</c:formatCode>
                <c:ptCount val="11"/>
                <c:pt idx="0">
                  <c:v>-34.603703703703644</c:v>
                </c:pt>
                <c:pt idx="1">
                  <c:v>-25.603703703703644</c:v>
                </c:pt>
                <c:pt idx="2">
                  <c:v>-31.603703703703644</c:v>
                </c:pt>
                <c:pt idx="3">
                  <c:v>-15.603703703703644</c:v>
                </c:pt>
                <c:pt idx="4">
                  <c:v>-21.603703703703644</c:v>
                </c:pt>
                <c:pt idx="5">
                  <c:v>-17.603703703703644</c:v>
                </c:pt>
                <c:pt idx="6">
                  <c:v>-9.6037037037036441</c:v>
                </c:pt>
                <c:pt idx="7">
                  <c:v>-3.6037037037036441</c:v>
                </c:pt>
                <c:pt idx="8">
                  <c:v>3.3962962962963559</c:v>
                </c:pt>
                <c:pt idx="9">
                  <c:v>14.396296296296356</c:v>
                </c:pt>
                <c:pt idx="10">
                  <c:v>15.396296296296356</c:v>
                </c:pt>
              </c:numCache>
            </c:numRef>
          </c:xVal>
          <c:yVal>
            <c:numRef>
              <c:f>'COL_EGGARR_0003-0013_af9'!$M$1:$M$11</c:f>
              <c:numCache>
                <c:formatCode>General</c:formatCode>
                <c:ptCount val="11"/>
                <c:pt idx="0">
                  <c:v>63.643937249351751</c:v>
                </c:pt>
                <c:pt idx="1">
                  <c:v>44.643937249351751</c:v>
                </c:pt>
                <c:pt idx="2">
                  <c:v>33.643937249351751</c:v>
                </c:pt>
                <c:pt idx="3">
                  <c:v>12.643937249351751</c:v>
                </c:pt>
                <c:pt idx="4">
                  <c:v>2.643937249351751</c:v>
                </c:pt>
                <c:pt idx="5">
                  <c:v>-11.356062750648249</c:v>
                </c:pt>
                <c:pt idx="6">
                  <c:v>-23.356062750648249</c:v>
                </c:pt>
                <c:pt idx="7">
                  <c:v>-21.356062750648249</c:v>
                </c:pt>
                <c:pt idx="8">
                  <c:v>-45.356062750648249</c:v>
                </c:pt>
                <c:pt idx="9">
                  <c:v>-49.356062750648249</c:v>
                </c:pt>
                <c:pt idx="10">
                  <c:v>-64.356062750648249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D-B440-808E-6472A0F943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'COL_EGGARR_0003-0013_af9'!$L$18:$L$27</c:f>
              <c:numCache>
                <c:formatCode>General</c:formatCode>
                <c:ptCount val="10"/>
                <c:pt idx="0">
                  <c:v>-2.6037037037036441</c:v>
                </c:pt>
                <c:pt idx="1">
                  <c:v>-1.6037037037036441</c:v>
                </c:pt>
                <c:pt idx="2">
                  <c:v>-11.603703703703644</c:v>
                </c:pt>
                <c:pt idx="3">
                  <c:v>1.3962962962963559</c:v>
                </c:pt>
                <c:pt idx="4">
                  <c:v>4.3962962962963559</c:v>
                </c:pt>
                <c:pt idx="5">
                  <c:v>-2.6037037037036441</c:v>
                </c:pt>
                <c:pt idx="6">
                  <c:v>8.3962962962963559</c:v>
                </c:pt>
                <c:pt idx="7">
                  <c:v>22.396296296296356</c:v>
                </c:pt>
                <c:pt idx="8">
                  <c:v>30.396296296296356</c:v>
                </c:pt>
                <c:pt idx="9">
                  <c:v>36.396296296296356</c:v>
                </c:pt>
              </c:numCache>
            </c:numRef>
          </c:xVal>
          <c:yVal>
            <c:numRef>
              <c:f>'COL_EGGARR_0003-0013_af9'!$M$18:$M$27</c:f>
              <c:numCache>
                <c:formatCode>General</c:formatCode>
                <c:ptCount val="10"/>
                <c:pt idx="0">
                  <c:v>68.643937249351751</c:v>
                </c:pt>
                <c:pt idx="1">
                  <c:v>57.643937249351751</c:v>
                </c:pt>
                <c:pt idx="2">
                  <c:v>46.643937249351751</c:v>
                </c:pt>
                <c:pt idx="3">
                  <c:v>32.643937249351751</c:v>
                </c:pt>
                <c:pt idx="4">
                  <c:v>20.643937249351751</c:v>
                </c:pt>
                <c:pt idx="5">
                  <c:v>11.643937249351751</c:v>
                </c:pt>
                <c:pt idx="6">
                  <c:v>-6.356062750648249</c:v>
                </c:pt>
                <c:pt idx="7">
                  <c:v>-5.356062750648249</c:v>
                </c:pt>
                <c:pt idx="8">
                  <c:v>-12.356062750648249</c:v>
                </c:pt>
                <c:pt idx="9">
                  <c:v>-26.356062750648249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6D-B440-808E-6472A0F94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'COL_EGGARR_0003-0013_af9'!$G$10:$G$11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'COL_EGGARR_0003-0013_af9'!$H$10:$H$11</c:f>
              <c:numCache>
                <c:formatCode>General</c:formatCode>
                <c:ptCount val="2"/>
                <c:pt idx="0">
                  <c:v>-67.820266684238206</c:v>
                </c:pt>
                <c:pt idx="1">
                  <c:v>67.82026668423822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E-9B44-878B-B9AA0679B7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'COL_EGGARR_0003-0013_af9'!$N$1:$N$5</c:f>
              <c:numCache>
                <c:formatCode>General</c:formatCode>
                <c:ptCount val="5"/>
                <c:pt idx="0">
                  <c:v>-72.145518846200886</c:v>
                </c:pt>
                <c:pt idx="1">
                  <c:v>-51.134604627167043</c:v>
                </c:pt>
                <c:pt idx="2">
                  <c:v>-43.411914631550488</c:v>
                </c:pt>
                <c:pt idx="3">
                  <c:v>-17.791319586234454</c:v>
                </c:pt>
                <c:pt idx="4">
                  <c:v>-10.986797174067434</c:v>
                </c:pt>
              </c:numCache>
            </c:numRef>
          </c:xVal>
          <c:yVal>
            <c:numRef>
              <c:f>'COL_EGGARR_0003-0013_af9'!$O$1:$O$5</c:f>
              <c:numCache>
                <c:formatCode>General</c:formatCode>
                <c:ptCount val="5"/>
                <c:pt idx="0">
                  <c:v>-6.5567651342419211</c:v>
                </c:pt>
                <c:pt idx="1">
                  <c:v>-5.8209093872359361</c:v>
                </c:pt>
                <c:pt idx="2">
                  <c:v>-15.688029495535213</c:v>
                </c:pt>
                <c:pt idx="3">
                  <c:v>-9.3173851384919093</c:v>
                </c:pt>
                <c:pt idx="4">
                  <c:v>-18.788313009736456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E-9B44-878B-B9AA0679B7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'COL_EGGARR_0003-0013_af9'!$N$18:$N$23</c:f>
              <c:numCache>
                <c:formatCode>General</c:formatCode>
                <c:ptCount val="6"/>
                <c:pt idx="0">
                  <c:v>-64.058205177697204</c:v>
                </c:pt>
                <c:pt idx="1">
                  <c:v>-53.562169522697538</c:v>
                </c:pt>
                <c:pt idx="2">
                  <c:v>-47.424248475299905</c:v>
                </c:pt>
                <c:pt idx="3">
                  <c:v>-29.419403225294836</c:v>
                </c:pt>
                <c:pt idx="4">
                  <c:v>-17.212815512736167</c:v>
                </c:pt>
                <c:pt idx="5">
                  <c:v>-11.722652921073418</c:v>
                </c:pt>
              </c:numCache>
            </c:numRef>
          </c:xVal>
          <c:yVal>
            <c:numRef>
              <c:f>'COL_EGGARR_0003-0013_af9'!$O$18:$O$23</c:f>
              <c:numCache>
                <c:formatCode>General</c:formatCode>
                <c:ptCount val="6"/>
                <c:pt idx="0">
                  <c:v>24.805558721417018</c:v>
                </c:pt>
                <c:pt idx="1">
                  <c:v>21.365611697264523</c:v>
                </c:pt>
                <c:pt idx="2">
                  <c:v>7.8258212551670869</c:v>
                </c:pt>
                <c:pt idx="3">
                  <c:v>14.215308521244882</c:v>
                </c:pt>
                <c:pt idx="4">
                  <c:v>12.215504426936738</c:v>
                </c:pt>
                <c:pt idx="5">
                  <c:v>2.2226012092973821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E-9B44-878B-B9AA0679B7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'COL_EGGARR_0003-0013_af9'!$N$24:$N$29</c:f>
              <c:numCache>
                <c:formatCode>General</c:formatCode>
                <c:ptCount val="6"/>
                <c:pt idx="0">
                  <c:v>9.1624781886203408</c:v>
                </c:pt>
                <c:pt idx="1">
                  <c:v>13.791001923937028</c:v>
                </c:pt>
                <c:pt idx="2">
                  <c:v>23.387712904521649</c:v>
                </c:pt>
                <c:pt idx="3">
                  <c:v>38.6192124951436</c:v>
                </c:pt>
                <c:pt idx="4">
                  <c:v>51.077366426382433</c:v>
                </c:pt>
                <c:pt idx="5">
                  <c:v>61.736871008791162</c:v>
                </c:pt>
              </c:numCache>
            </c:numRef>
          </c:xVal>
          <c:yVal>
            <c:numRef>
              <c:f>'COL_EGGARR_0003-0013_af9'!$O$24:$O$29</c:f>
              <c:numCache>
                <c:formatCode>General</c:formatCode>
                <c:ptCount val="6"/>
                <c:pt idx="0">
                  <c:v>5.1909843602571772</c:v>
                </c:pt>
                <c:pt idx="1">
                  <c:v>18.44152276560547</c:v>
                </c:pt>
                <c:pt idx="2">
                  <c:v>23.01351777381868</c:v>
                </c:pt>
                <c:pt idx="3">
                  <c:v>22.975831955749697</c:v>
                </c:pt>
                <c:pt idx="4">
                  <c:v>16.510973053533924</c:v>
                </c:pt>
                <c:pt idx="5">
                  <c:v>26.069998216049562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DE-9B44-878B-B9AA0679B7C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'COL_EGGARR_0003-0013_af9'!$N$6:$N$11</c:f>
              <c:numCache>
                <c:formatCode>General</c:formatCode>
                <c:ptCount val="6"/>
                <c:pt idx="0">
                  <c:v>3.4523179424450507</c:v>
                </c:pt>
                <c:pt idx="1">
                  <c:v>17.639866840277378</c:v>
                </c:pt>
                <c:pt idx="2">
                  <c:v>18.180685095706679</c:v>
                </c:pt>
                <c:pt idx="3">
                  <c:v>42.990052757878757</c:v>
                </c:pt>
                <c:pt idx="4">
                  <c:v>51.02083769927895</c:v>
                </c:pt>
                <c:pt idx="5">
                  <c:v>65.189543688076782</c:v>
                </c:pt>
              </c:numCache>
            </c:numRef>
          </c:xVal>
          <c:yVal>
            <c:numRef>
              <c:f>'COL_EGGARR_0003-0013_af9'!$O$6:$O$11</c:f>
              <c:numCache>
                <c:formatCode>General</c:formatCode>
                <c:ptCount val="6"/>
                <c:pt idx="0">
                  <c:v>-20.662333994704518</c:v>
                </c:pt>
                <c:pt idx="1">
                  <c:v>-18.071300171764968</c:v>
                </c:pt>
                <c:pt idx="2">
                  <c:v>-11.769910196958262</c:v>
                </c:pt>
                <c:pt idx="3">
                  <c:v>-14.851350802125012</c:v>
                </c:pt>
                <c:pt idx="4">
                  <c:v>-6.3362763323989935</c:v>
                </c:pt>
                <c:pt idx="5">
                  <c:v>-11.360992304770408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DE-9B44-878B-B9AA0679B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'COL_EGGARR_0003-0013_af9'!$G$11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'COL_EGGARR_0003-0013_af9'!$H$11</c:f>
              <c:numCache>
                <c:formatCode>General</c:formatCode>
                <c:ptCount val="1"/>
                <c:pt idx="0">
                  <c:v>67.82026668423822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D-854A-9477-9A6910CFA6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5069388374284"/>
                  <c:y val="-0.38084211161056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'COL_EGGARR_0003-0013_af9'!$P$1:$P$5</c:f>
              <c:numCache>
                <c:formatCode>General</c:formatCode>
                <c:ptCount val="5"/>
                <c:pt idx="0">
                  <c:v>72.145518846200886</c:v>
                </c:pt>
                <c:pt idx="1">
                  <c:v>51.134604627167043</c:v>
                </c:pt>
                <c:pt idx="2">
                  <c:v>43.411914631550488</c:v>
                </c:pt>
                <c:pt idx="3">
                  <c:v>17.791319586234454</c:v>
                </c:pt>
                <c:pt idx="4">
                  <c:v>10.986797174067434</c:v>
                </c:pt>
              </c:numCache>
            </c:numRef>
          </c:xVal>
          <c:yVal>
            <c:numRef>
              <c:f>'COL_EGGARR_0003-0013_af9'!$Q$1:$Q$5</c:f>
              <c:numCache>
                <c:formatCode>General</c:formatCode>
                <c:ptCount val="5"/>
                <c:pt idx="0">
                  <c:v>6.5567651342419211</c:v>
                </c:pt>
                <c:pt idx="1">
                  <c:v>5.8209093872359361</c:v>
                </c:pt>
                <c:pt idx="2">
                  <c:v>15.688029495535213</c:v>
                </c:pt>
                <c:pt idx="3">
                  <c:v>9.3173851384919093</c:v>
                </c:pt>
                <c:pt idx="4">
                  <c:v>18.788313009736456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9D-854A-9477-9A6910CFA6A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29745024218766"/>
                  <c:y val="-0.24721720518601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'COL_EGGARR_0003-0013_af9'!$P$18:$P$23</c:f>
              <c:numCache>
                <c:formatCode>General</c:formatCode>
                <c:ptCount val="6"/>
                <c:pt idx="0">
                  <c:v>64.058205177697204</c:v>
                </c:pt>
                <c:pt idx="1">
                  <c:v>53.562169522697538</c:v>
                </c:pt>
                <c:pt idx="2">
                  <c:v>47.424248475299905</c:v>
                </c:pt>
                <c:pt idx="3">
                  <c:v>29.419403225294836</c:v>
                </c:pt>
                <c:pt idx="4">
                  <c:v>17.212815512736167</c:v>
                </c:pt>
                <c:pt idx="5">
                  <c:v>11.722652921073418</c:v>
                </c:pt>
              </c:numCache>
            </c:numRef>
          </c:xVal>
          <c:yVal>
            <c:numRef>
              <c:f>'COL_EGGARR_0003-0013_af9'!$Q$18:$Q$23</c:f>
              <c:numCache>
                <c:formatCode>General</c:formatCode>
                <c:ptCount val="6"/>
                <c:pt idx="0">
                  <c:v>24.805558721417018</c:v>
                </c:pt>
                <c:pt idx="1">
                  <c:v>21.365611697264523</c:v>
                </c:pt>
                <c:pt idx="2">
                  <c:v>7.8258212551670869</c:v>
                </c:pt>
                <c:pt idx="3">
                  <c:v>14.215308521244882</c:v>
                </c:pt>
                <c:pt idx="4">
                  <c:v>12.215504426936738</c:v>
                </c:pt>
                <c:pt idx="5">
                  <c:v>2.2226012092973821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9D-854A-9477-9A6910CFA6A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006440142824431"/>
                  <c:y val="-0.27610200098813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'COL_EGGARR_0003-0013_af9'!$P$24:$P$29</c:f>
              <c:numCache>
                <c:formatCode>General</c:formatCode>
                <c:ptCount val="6"/>
                <c:pt idx="0">
                  <c:v>9.1624781886203408</c:v>
                </c:pt>
                <c:pt idx="1">
                  <c:v>13.791001923937028</c:v>
                </c:pt>
                <c:pt idx="2">
                  <c:v>23.387712904521649</c:v>
                </c:pt>
                <c:pt idx="3">
                  <c:v>38.6192124951436</c:v>
                </c:pt>
                <c:pt idx="4">
                  <c:v>51.077366426382433</c:v>
                </c:pt>
                <c:pt idx="5">
                  <c:v>61.736871008791162</c:v>
                </c:pt>
              </c:numCache>
            </c:numRef>
          </c:xVal>
          <c:yVal>
            <c:numRef>
              <c:f>'COL_EGGARR_0003-0013_af9'!$Q$24:$Q$29</c:f>
              <c:numCache>
                <c:formatCode>General</c:formatCode>
                <c:ptCount val="6"/>
                <c:pt idx="0">
                  <c:v>5.1909843602571772</c:v>
                </c:pt>
                <c:pt idx="1">
                  <c:v>18.44152276560547</c:v>
                </c:pt>
                <c:pt idx="2">
                  <c:v>23.01351777381868</c:v>
                </c:pt>
                <c:pt idx="3">
                  <c:v>22.975831955749697</c:v>
                </c:pt>
                <c:pt idx="4">
                  <c:v>16.510973053533924</c:v>
                </c:pt>
                <c:pt idx="5">
                  <c:v>26.069998216049562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9D-854A-9477-9A6910CFA6A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634192420656591E-2"/>
                  <c:y val="-0.3175484490388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'COL_EGGARR_0003-0013_af9'!$P$6:$P$11</c:f>
              <c:numCache>
                <c:formatCode>General</c:formatCode>
                <c:ptCount val="6"/>
                <c:pt idx="0">
                  <c:v>3.4523179424450507</c:v>
                </c:pt>
                <c:pt idx="1">
                  <c:v>17.639866840277378</c:v>
                </c:pt>
                <c:pt idx="2">
                  <c:v>18.180685095706679</c:v>
                </c:pt>
                <c:pt idx="3">
                  <c:v>42.990052757878757</c:v>
                </c:pt>
                <c:pt idx="4">
                  <c:v>51.02083769927895</c:v>
                </c:pt>
                <c:pt idx="5">
                  <c:v>65.189543688076782</c:v>
                </c:pt>
              </c:numCache>
            </c:numRef>
          </c:xVal>
          <c:yVal>
            <c:numRef>
              <c:f>'COL_EGGARR_0003-0013_af9'!$Q$6:$Q$11</c:f>
              <c:numCache>
                <c:formatCode>General</c:formatCode>
                <c:ptCount val="6"/>
                <c:pt idx="0">
                  <c:v>20.662333994704518</c:v>
                </c:pt>
                <c:pt idx="1">
                  <c:v>18.071300171764968</c:v>
                </c:pt>
                <c:pt idx="2">
                  <c:v>11.769910196958262</c:v>
                </c:pt>
                <c:pt idx="3">
                  <c:v>14.851350802125012</c:v>
                </c:pt>
                <c:pt idx="4">
                  <c:v>6.3362763323989935</c:v>
                </c:pt>
                <c:pt idx="5">
                  <c:v>11.360992304770408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9D-854A-9477-9A6910CF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'COL_EGGARR_0003-0013_af9'!$G$10:$G$11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'COL_EGGARR_0003-0013_af9'!$H$10:$H$11</c:f>
              <c:numCache>
                <c:formatCode>General</c:formatCode>
                <c:ptCount val="2"/>
                <c:pt idx="0">
                  <c:v>-67.820266684238206</c:v>
                </c:pt>
                <c:pt idx="1">
                  <c:v>67.82026668423822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C-5E4F-BE7E-473C838168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429440188597745E-3"/>
                  <c:y val="5.8490651739103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'COL_EGGARR_0003-0013_af9'!$N$1:$N$11</c:f>
              <c:numCache>
                <c:formatCode>General</c:formatCode>
                <c:ptCount val="11"/>
                <c:pt idx="0">
                  <c:v>-72.145518846200886</c:v>
                </c:pt>
                <c:pt idx="1">
                  <c:v>-51.134604627167043</c:v>
                </c:pt>
                <c:pt idx="2">
                  <c:v>-43.411914631550488</c:v>
                </c:pt>
                <c:pt idx="3">
                  <c:v>-17.791319586234454</c:v>
                </c:pt>
                <c:pt idx="4">
                  <c:v>-10.986797174067434</c:v>
                </c:pt>
                <c:pt idx="5">
                  <c:v>3.4523179424450507</c:v>
                </c:pt>
                <c:pt idx="6">
                  <c:v>17.639866840277378</c:v>
                </c:pt>
                <c:pt idx="7">
                  <c:v>18.180685095706679</c:v>
                </c:pt>
                <c:pt idx="8">
                  <c:v>42.990052757878757</c:v>
                </c:pt>
                <c:pt idx="9">
                  <c:v>51.02083769927895</c:v>
                </c:pt>
                <c:pt idx="10">
                  <c:v>65.189543688076782</c:v>
                </c:pt>
              </c:numCache>
            </c:numRef>
          </c:xVal>
          <c:yVal>
            <c:numRef>
              <c:f>'COL_EGGARR_0003-0013_af9'!$O$1:$O$11</c:f>
              <c:numCache>
                <c:formatCode>General</c:formatCode>
                <c:ptCount val="11"/>
                <c:pt idx="0">
                  <c:v>-6.5567651342419211</c:v>
                </c:pt>
                <c:pt idx="1">
                  <c:v>-5.8209093872359361</c:v>
                </c:pt>
                <c:pt idx="2">
                  <c:v>-15.688029495535213</c:v>
                </c:pt>
                <c:pt idx="3">
                  <c:v>-9.3173851384919093</c:v>
                </c:pt>
                <c:pt idx="4">
                  <c:v>-18.788313009736456</c:v>
                </c:pt>
                <c:pt idx="5">
                  <c:v>-20.662333994704518</c:v>
                </c:pt>
                <c:pt idx="6">
                  <c:v>-18.071300171764968</c:v>
                </c:pt>
                <c:pt idx="7">
                  <c:v>-11.769910196958262</c:v>
                </c:pt>
                <c:pt idx="8">
                  <c:v>-14.851350802125012</c:v>
                </c:pt>
                <c:pt idx="9">
                  <c:v>-6.3362763323989935</c:v>
                </c:pt>
                <c:pt idx="10">
                  <c:v>-11.360992304770408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C-5E4F-BE7E-473C838168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946407814918314E-3"/>
                  <c:y val="-8.54542407445403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'COL_EGGARR_0003-0013_af9'!$N$18:$N$29</c:f>
              <c:numCache>
                <c:formatCode>General</c:formatCode>
                <c:ptCount val="12"/>
                <c:pt idx="0">
                  <c:v>-64.058205177697204</c:v>
                </c:pt>
                <c:pt idx="1">
                  <c:v>-53.562169522697538</c:v>
                </c:pt>
                <c:pt idx="2">
                  <c:v>-47.424248475299905</c:v>
                </c:pt>
                <c:pt idx="3">
                  <c:v>-29.419403225294836</c:v>
                </c:pt>
                <c:pt idx="4">
                  <c:v>-17.212815512736167</c:v>
                </c:pt>
                <c:pt idx="5">
                  <c:v>-11.722652921073418</c:v>
                </c:pt>
                <c:pt idx="6">
                  <c:v>9.1624781886203408</c:v>
                </c:pt>
                <c:pt idx="7">
                  <c:v>13.791001923937028</c:v>
                </c:pt>
                <c:pt idx="8">
                  <c:v>23.387712904521649</c:v>
                </c:pt>
                <c:pt idx="9">
                  <c:v>38.6192124951436</c:v>
                </c:pt>
                <c:pt idx="10">
                  <c:v>51.077366426382433</c:v>
                </c:pt>
                <c:pt idx="11">
                  <c:v>61.736871008791162</c:v>
                </c:pt>
              </c:numCache>
            </c:numRef>
          </c:xVal>
          <c:yVal>
            <c:numRef>
              <c:f>'COL_EGGARR_0003-0013_af9'!$O$18:$O$29</c:f>
              <c:numCache>
                <c:formatCode>General</c:formatCode>
                <c:ptCount val="12"/>
                <c:pt idx="0">
                  <c:v>24.805558721417018</c:v>
                </c:pt>
                <c:pt idx="1">
                  <c:v>21.365611697264523</c:v>
                </c:pt>
                <c:pt idx="2">
                  <c:v>7.8258212551670869</c:v>
                </c:pt>
                <c:pt idx="3">
                  <c:v>14.215308521244882</c:v>
                </c:pt>
                <c:pt idx="4">
                  <c:v>12.215504426936738</c:v>
                </c:pt>
                <c:pt idx="5">
                  <c:v>2.2226012092973821</c:v>
                </c:pt>
                <c:pt idx="6">
                  <c:v>5.1909843602571772</c:v>
                </c:pt>
                <c:pt idx="7">
                  <c:v>18.44152276560547</c:v>
                </c:pt>
                <c:pt idx="8">
                  <c:v>23.01351777381868</c:v>
                </c:pt>
                <c:pt idx="9">
                  <c:v>22.975831955749697</c:v>
                </c:pt>
                <c:pt idx="10">
                  <c:v>16.510973053533924</c:v>
                </c:pt>
                <c:pt idx="11">
                  <c:v>26.069998216049562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DC-5E4F-BE7E-473C8381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'COL_MOCK_0011-0047_af10'!$A$10:$A$11</c:f>
              <c:numCache>
                <c:formatCode>General</c:formatCode>
                <c:ptCount val="2"/>
                <c:pt idx="0">
                  <c:v>154.582840236686</c:v>
                </c:pt>
                <c:pt idx="1">
                  <c:v>249.08974358974299</c:v>
                </c:pt>
              </c:numCache>
            </c:numRef>
          </c:xVal>
          <c:yVal>
            <c:numRef>
              <c:f>'COL_MOCK_0011-0047_af10'!$B$10:$B$11</c:f>
              <c:numCache>
                <c:formatCode>General</c:formatCode>
                <c:ptCount val="2"/>
                <c:pt idx="0">
                  <c:v>289.38017751479202</c:v>
                </c:pt>
                <c:pt idx="1">
                  <c:v>108.76340326340301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B-2D49-A186-79F62BE5EB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'COL_MOCK_0011-0047_af10'!$J$1:$J$11</c:f>
              <c:numCache>
                <c:formatCode>General</c:formatCode>
                <c:ptCount val="11"/>
                <c:pt idx="0">
                  <c:v>118</c:v>
                </c:pt>
                <c:pt idx="1">
                  <c:v>137</c:v>
                </c:pt>
                <c:pt idx="2">
                  <c:v>160</c:v>
                </c:pt>
                <c:pt idx="3">
                  <c:v>180</c:v>
                </c:pt>
                <c:pt idx="4">
                  <c:v>182</c:v>
                </c:pt>
                <c:pt idx="5">
                  <c:v>213</c:v>
                </c:pt>
                <c:pt idx="6">
                  <c:v>232</c:v>
                </c:pt>
                <c:pt idx="7">
                  <c:v>262</c:v>
                </c:pt>
                <c:pt idx="8">
                  <c:v>271</c:v>
                </c:pt>
                <c:pt idx="9">
                  <c:v>299</c:v>
                </c:pt>
              </c:numCache>
            </c:numRef>
          </c:xVal>
          <c:yVal>
            <c:numRef>
              <c:f>'COL_MOCK_0011-0047_af10'!$K$1:$K$11</c:f>
              <c:numCache>
                <c:formatCode>General</c:formatCode>
                <c:ptCount val="11"/>
                <c:pt idx="0">
                  <c:v>127</c:v>
                </c:pt>
                <c:pt idx="1">
                  <c:v>149</c:v>
                </c:pt>
                <c:pt idx="2">
                  <c:v>146</c:v>
                </c:pt>
                <c:pt idx="3">
                  <c:v>167</c:v>
                </c:pt>
                <c:pt idx="4">
                  <c:v>179</c:v>
                </c:pt>
                <c:pt idx="5">
                  <c:v>197</c:v>
                </c:pt>
                <c:pt idx="6">
                  <c:v>187</c:v>
                </c:pt>
                <c:pt idx="7">
                  <c:v>195</c:v>
                </c:pt>
                <c:pt idx="8">
                  <c:v>210</c:v>
                </c:pt>
                <c:pt idx="9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B-2D49-A186-79F62BE5EB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'COL_MOCK_0011-0047_af10'!$J$18:$J$27</c:f>
              <c:numCache>
                <c:formatCode>General</c:formatCode>
                <c:ptCount val="10"/>
                <c:pt idx="0">
                  <c:v>272</c:v>
                </c:pt>
                <c:pt idx="1">
                  <c:v>249</c:v>
                </c:pt>
                <c:pt idx="2">
                  <c:v>237</c:v>
                </c:pt>
                <c:pt idx="3">
                  <c:v>209</c:v>
                </c:pt>
                <c:pt idx="4">
                  <c:v>194</c:v>
                </c:pt>
                <c:pt idx="5">
                  <c:v>171</c:v>
                </c:pt>
                <c:pt idx="6">
                  <c:v>158</c:v>
                </c:pt>
                <c:pt idx="7">
                  <c:v>158</c:v>
                </c:pt>
                <c:pt idx="8">
                  <c:v>124</c:v>
                </c:pt>
                <c:pt idx="9">
                  <c:v>121</c:v>
                </c:pt>
              </c:numCache>
            </c:numRef>
          </c:xVal>
          <c:yVal>
            <c:numRef>
              <c:f>'COL_MOCK_0011-0047_af10'!$K$18:$K$27</c:f>
              <c:numCache>
                <c:formatCode>General</c:formatCode>
                <c:ptCount val="10"/>
                <c:pt idx="0">
                  <c:v>263</c:v>
                </c:pt>
                <c:pt idx="1">
                  <c:v>245</c:v>
                </c:pt>
                <c:pt idx="2">
                  <c:v>249</c:v>
                </c:pt>
                <c:pt idx="3">
                  <c:v>218</c:v>
                </c:pt>
                <c:pt idx="4">
                  <c:v>225</c:v>
                </c:pt>
                <c:pt idx="5">
                  <c:v>216</c:v>
                </c:pt>
                <c:pt idx="6">
                  <c:v>203</c:v>
                </c:pt>
                <c:pt idx="7">
                  <c:v>194</c:v>
                </c:pt>
                <c:pt idx="8">
                  <c:v>186</c:v>
                </c:pt>
                <c:pt idx="9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FB-2D49-A186-79F62BE5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'Control_0004-0009_af1'!$G$10:$G$11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'Control_0004-0009_af1'!$H$10:$H$11</c:f>
              <c:numCache>
                <c:formatCode>General</c:formatCode>
                <c:ptCount val="2"/>
                <c:pt idx="0">
                  <c:v>-91.081455067994384</c:v>
                </c:pt>
                <c:pt idx="1">
                  <c:v>91.081455067994341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2-2042-B6E1-F03CED75C7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'Control_0004-0009_af1'!$O$1:$O$5</c:f>
              <c:numCache>
                <c:formatCode>General</c:formatCode>
                <c:ptCount val="5"/>
                <c:pt idx="0">
                  <c:v>-98.70644518802419</c:v>
                </c:pt>
                <c:pt idx="1">
                  <c:v>-73.780054688549924</c:v>
                </c:pt>
                <c:pt idx="2">
                  <c:v>-58.836751785141288</c:v>
                </c:pt>
                <c:pt idx="3">
                  <c:v>-28.449617764469078</c:v>
                </c:pt>
                <c:pt idx="4">
                  <c:v>-15.168636311458435</c:v>
                </c:pt>
              </c:numCache>
            </c:numRef>
          </c:xVal>
          <c:yVal>
            <c:numRef>
              <c:f>'Control_0004-0009_af1'!$P$1:$P$5</c:f>
              <c:numCache>
                <c:formatCode>General</c:formatCode>
                <c:ptCount val="5"/>
                <c:pt idx="0">
                  <c:v>8.3876754593791425</c:v>
                </c:pt>
                <c:pt idx="1">
                  <c:v>6.4706317280785246</c:v>
                </c:pt>
                <c:pt idx="2">
                  <c:v>22.893107130312472</c:v>
                </c:pt>
                <c:pt idx="3">
                  <c:v>24.16671853482562</c:v>
                </c:pt>
                <c:pt idx="4">
                  <c:v>9.5853766334508599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2-2042-B6E1-F03CED75C7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'Control_0004-0009_af1'!$O$18:$O$22</c:f>
              <c:numCache>
                <c:formatCode>General</c:formatCode>
                <c:ptCount val="5"/>
                <c:pt idx="0">
                  <c:v>-92.137406517985127</c:v>
                </c:pt>
                <c:pt idx="1">
                  <c:v>-65.919571918097063</c:v>
                </c:pt>
                <c:pt idx="2">
                  <c:v>-58.08150129038372</c:v>
                </c:pt>
                <c:pt idx="3">
                  <c:v>-21.82250155988924</c:v>
                </c:pt>
                <c:pt idx="4">
                  <c:v>-15.646752382573876</c:v>
                </c:pt>
              </c:numCache>
            </c:numRef>
          </c:xVal>
          <c:yVal>
            <c:numRef>
              <c:f>'Control_0004-0009_af1'!$U$18:$U$22</c:f>
              <c:numCache>
                <c:formatCode>General</c:formatCode>
                <c:ptCount val="5"/>
                <c:pt idx="0">
                  <c:v>42.345427451358844</c:v>
                </c:pt>
                <c:pt idx="1">
                  <c:v>35.81663361995993</c:v>
                </c:pt>
                <c:pt idx="2">
                  <c:v>14.755659073776719</c:v>
                </c:pt>
                <c:pt idx="3">
                  <c:v>12.248681103390563</c:v>
                </c:pt>
                <c:pt idx="4">
                  <c:v>22.191523860816059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2-2042-B6E1-F03CED75C73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'Control_0004-0009_af1'!$O$23:$O$27</c:f>
              <c:numCache>
                <c:formatCode>General</c:formatCode>
                <c:ptCount val="5"/>
                <c:pt idx="0">
                  <c:v>13.194215256781906</c:v>
                </c:pt>
                <c:pt idx="1">
                  <c:v>36.06499481313449</c:v>
                </c:pt>
                <c:pt idx="2">
                  <c:v>59.905502306507138</c:v>
                </c:pt>
                <c:pt idx="3">
                  <c:v>77.109977247349619</c:v>
                </c:pt>
                <c:pt idx="4">
                  <c:v>97.55426851059633</c:v>
                </c:pt>
              </c:numCache>
            </c:numRef>
          </c:xVal>
          <c:yVal>
            <c:numRef>
              <c:f>'Control_0004-0009_af1'!$U$23:$U$27</c:f>
              <c:numCache>
                <c:formatCode>General</c:formatCode>
                <c:ptCount val="5"/>
                <c:pt idx="0">
                  <c:v>23.286323214868005</c:v>
                </c:pt>
                <c:pt idx="1">
                  <c:v>15.416924096464836</c:v>
                </c:pt>
                <c:pt idx="2">
                  <c:v>26.758449675435372</c:v>
                </c:pt>
                <c:pt idx="3">
                  <c:v>21.101061407875587</c:v>
                </c:pt>
                <c:pt idx="4">
                  <c:v>26.003199180677804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92-2042-B6E1-F03CED75C73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'Control_0004-0009_af1'!$O$6:$O$10</c:f>
              <c:numCache>
                <c:formatCode>General</c:formatCode>
                <c:ptCount val="5"/>
                <c:pt idx="0">
                  <c:v>17.694147188910108</c:v>
                </c:pt>
                <c:pt idx="1">
                  <c:v>35.408066691557849</c:v>
                </c:pt>
                <c:pt idx="2">
                  <c:v>60.030573723539021</c:v>
                </c:pt>
                <c:pt idx="3">
                  <c:v>79.545381888405828</c:v>
                </c:pt>
                <c:pt idx="4">
                  <c:v>104.16788892038699</c:v>
                </c:pt>
              </c:numCache>
            </c:numRef>
          </c:xVal>
          <c:yVal>
            <c:numRef>
              <c:f>'Control_0004-0009_af1'!$P$6:$P$10</c:f>
              <c:numCache>
                <c:formatCode>General</c:formatCode>
                <c:ptCount val="5"/>
                <c:pt idx="0">
                  <c:v>18.531742410005332</c:v>
                </c:pt>
                <c:pt idx="1">
                  <c:v>12.034277069296232</c:v>
                </c:pt>
                <c:pt idx="2">
                  <c:v>21.293442661294115</c:v>
                </c:pt>
                <c:pt idx="3">
                  <c:v>11.086961275015669</c:v>
                </c:pt>
                <c:pt idx="4">
                  <c:v>20.346126867013552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92-2042-B6E1-F03CED75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'COL_MOCK_0011-0047_af10'!$D$10:$D$11</c:f>
              <c:numCache>
                <c:formatCode>General</c:formatCode>
                <c:ptCount val="2"/>
                <c:pt idx="0">
                  <c:v>-47.253451676528499</c:v>
                </c:pt>
                <c:pt idx="1">
                  <c:v>47.253451676528499</c:v>
                </c:pt>
              </c:numCache>
            </c:numRef>
          </c:xVal>
          <c:yVal>
            <c:numRef>
              <c:f>'COL_MOCK_0011-0047_af10'!$E$10:$E$11</c:f>
              <c:numCache>
                <c:formatCode>General</c:formatCode>
                <c:ptCount val="2"/>
                <c:pt idx="0">
                  <c:v>90.308387125694509</c:v>
                </c:pt>
                <c:pt idx="1">
                  <c:v>-90.308387125694509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294E-9A93-39D71E0910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'COL_MOCK_0011-0047_af10'!$L$1:$L$11</c:f>
              <c:numCache>
                <c:formatCode>General</c:formatCode>
                <c:ptCount val="11"/>
                <c:pt idx="0">
                  <c:v>-83.836291913214495</c:v>
                </c:pt>
                <c:pt idx="1">
                  <c:v>-64.836291913214495</c:v>
                </c:pt>
                <c:pt idx="2">
                  <c:v>-41.836291913214495</c:v>
                </c:pt>
                <c:pt idx="3">
                  <c:v>-21.836291913214495</c:v>
                </c:pt>
                <c:pt idx="4">
                  <c:v>-19.836291913214495</c:v>
                </c:pt>
                <c:pt idx="5">
                  <c:v>11.163708086785505</c:v>
                </c:pt>
                <c:pt idx="6">
                  <c:v>30.163708086785505</c:v>
                </c:pt>
                <c:pt idx="7">
                  <c:v>60.163708086785505</c:v>
                </c:pt>
                <c:pt idx="8">
                  <c:v>69.163708086785505</c:v>
                </c:pt>
                <c:pt idx="9">
                  <c:v>97.163708086785505</c:v>
                </c:pt>
              </c:numCache>
            </c:numRef>
          </c:xVal>
          <c:yVal>
            <c:numRef>
              <c:f>'COL_MOCK_0011-0047_af10'!$M$1:$M$11</c:f>
              <c:numCache>
                <c:formatCode>General</c:formatCode>
                <c:ptCount val="11"/>
                <c:pt idx="0">
                  <c:v>-72.071790389097515</c:v>
                </c:pt>
                <c:pt idx="1">
                  <c:v>-50.071790389097515</c:v>
                </c:pt>
                <c:pt idx="2">
                  <c:v>-53.071790389097515</c:v>
                </c:pt>
                <c:pt idx="3">
                  <c:v>-32.071790389097515</c:v>
                </c:pt>
                <c:pt idx="4">
                  <c:v>-20.071790389097515</c:v>
                </c:pt>
                <c:pt idx="5">
                  <c:v>-2.0717903890975151</c:v>
                </c:pt>
                <c:pt idx="6">
                  <c:v>-12.071790389097515</c:v>
                </c:pt>
                <c:pt idx="7">
                  <c:v>-4.0717903890975151</c:v>
                </c:pt>
                <c:pt idx="8">
                  <c:v>10.928209610902485</c:v>
                </c:pt>
                <c:pt idx="9">
                  <c:v>17.928209610902485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294E-9A93-39D71E0910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'COL_MOCK_0011-0047_af10'!$L$18:$L$27</c:f>
              <c:numCache>
                <c:formatCode>General</c:formatCode>
                <c:ptCount val="10"/>
                <c:pt idx="0">
                  <c:v>70.163708086785505</c:v>
                </c:pt>
                <c:pt idx="1">
                  <c:v>47.163708086785505</c:v>
                </c:pt>
                <c:pt idx="2">
                  <c:v>35.163708086785505</c:v>
                </c:pt>
                <c:pt idx="3">
                  <c:v>7.1637080867855047</c:v>
                </c:pt>
                <c:pt idx="4">
                  <c:v>-7.8362919132144953</c:v>
                </c:pt>
                <c:pt idx="5">
                  <c:v>-30.836291913214495</c:v>
                </c:pt>
                <c:pt idx="6">
                  <c:v>-43.836291913214495</c:v>
                </c:pt>
                <c:pt idx="7">
                  <c:v>-43.836291913214495</c:v>
                </c:pt>
                <c:pt idx="8">
                  <c:v>-77.836291913214495</c:v>
                </c:pt>
                <c:pt idx="9">
                  <c:v>-80.836291913214495</c:v>
                </c:pt>
              </c:numCache>
            </c:numRef>
          </c:xVal>
          <c:yVal>
            <c:numRef>
              <c:f>'COL_MOCK_0011-0047_af10'!$M$18:$M$27</c:f>
              <c:numCache>
                <c:formatCode>General</c:formatCode>
                <c:ptCount val="10"/>
                <c:pt idx="0">
                  <c:v>63.928209610902485</c:v>
                </c:pt>
                <c:pt idx="1">
                  <c:v>45.928209610902485</c:v>
                </c:pt>
                <c:pt idx="2">
                  <c:v>49.928209610902485</c:v>
                </c:pt>
                <c:pt idx="3">
                  <c:v>18.928209610902485</c:v>
                </c:pt>
                <c:pt idx="4">
                  <c:v>25.928209610902485</c:v>
                </c:pt>
                <c:pt idx="5">
                  <c:v>16.928209610902485</c:v>
                </c:pt>
                <c:pt idx="6">
                  <c:v>3.9282096109024849</c:v>
                </c:pt>
                <c:pt idx="7">
                  <c:v>-5.0717903890975151</c:v>
                </c:pt>
                <c:pt idx="8">
                  <c:v>-13.071790389097515</c:v>
                </c:pt>
                <c:pt idx="9">
                  <c:v>-18.071790389097515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D-294E-9A93-39D71E09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'COL_MOCK_0011-0047_af10'!$G$10:$G$11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'COL_MOCK_0011-0047_af10'!$H$10:$H$11</c:f>
              <c:numCache>
                <c:formatCode>General</c:formatCode>
                <c:ptCount val="2"/>
                <c:pt idx="0">
                  <c:v>-101.92395930589785</c:v>
                </c:pt>
                <c:pt idx="1">
                  <c:v>101.92395930589785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0-CE47-BE3F-F740913F17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'COL_MOCK_0011-0047_af10'!$N$1:$N$5</c:f>
              <c:numCache>
                <c:formatCode>General</c:formatCode>
                <c:ptCount val="5"/>
                <c:pt idx="0">
                  <c:v>107.69559232613373</c:v>
                </c:pt>
                <c:pt idx="1">
                  <c:v>80.661366899292602</c:v>
                </c:pt>
                <c:pt idx="2">
                  <c:v>61.673362880993068</c:v>
                </c:pt>
                <c:pt idx="3">
                  <c:v>34.21671532943887</c:v>
                </c:pt>
                <c:pt idx="4">
                  <c:v>26.881264475083491</c:v>
                </c:pt>
              </c:numCache>
            </c:numRef>
          </c:xVal>
          <c:yVal>
            <c:numRef>
              <c:f>'COL_MOCK_0011-0047_af10'!$O$1:$O$5</c:f>
              <c:numCache>
                <c:formatCode>General</c:formatCode>
                <c:ptCount val="5"/>
                <c:pt idx="0">
                  <c:v>24.990522306885254</c:v>
                </c:pt>
                <c:pt idx="1">
                  <c:v>14.306391290712856</c:v>
                </c:pt>
                <c:pt idx="2">
                  <c:v>27.627641359720659</c:v>
                </c:pt>
                <c:pt idx="3">
                  <c:v>18.293161983251217</c:v>
                </c:pt>
                <c:pt idx="4">
                  <c:v>8.5879489117449097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0-CE47-BE3F-F740913F17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'COL_MOCK_0011-0047_af10'!$N$18:$N$22</c:f>
              <c:numCache>
                <c:formatCode>General</c:formatCode>
                <c:ptCount val="5"/>
                <c:pt idx="0">
                  <c:v>-91.805694553213442</c:v>
                </c:pt>
                <c:pt idx="1">
                  <c:v>-63.081780627520033</c:v>
                </c:pt>
                <c:pt idx="2">
                  <c:v>-54.303797071003615</c:v>
                </c:pt>
                <c:pt idx="3">
                  <c:v>-15.122706886835838</c:v>
                </c:pt>
                <c:pt idx="4">
                  <c:v>-5.0774569561802076</c:v>
                </c:pt>
              </c:numCache>
            </c:numRef>
          </c:xVal>
          <c:yVal>
            <c:numRef>
              <c:f>'COL_MOCK_0011-0047_af10'!$O$18:$O$22</c:f>
              <c:numCache>
                <c:formatCode>General</c:formatCode>
                <c:ptCount val="5"/>
                <c:pt idx="0">
                  <c:v>-24.113821019183398</c:v>
                </c:pt>
                <c:pt idx="1">
                  <c:v>-18.828296561822839</c:v>
                </c:pt>
                <c:pt idx="2">
                  <c:v>-27.93582118059425</c:v>
                </c:pt>
                <c:pt idx="3">
                  <c:v>-13.449891042004214</c:v>
                </c:pt>
                <c:pt idx="4">
                  <c:v>-26.606370579884512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0-CE47-BE3F-F740913F17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'COL_MOCK_0011-0047_af10'!$N$23:$N$28</c:f>
              <c:numCache>
                <c:formatCode>General</c:formatCode>
                <c:ptCount val="6"/>
                <c:pt idx="0">
                  <c:v>19.473924152058686</c:v>
                </c:pt>
                <c:pt idx="1">
                  <c:v>37.019395468197196</c:v>
                </c:pt>
                <c:pt idx="2">
                  <c:v>41.191928285651706</c:v>
                </c:pt>
                <c:pt idx="3">
                  <c:v>75.02610034068384</c:v>
                </c:pt>
                <c:pt idx="4">
                  <c:v>80.002284774782623</c:v>
                </c:pt>
                <c:pt idx="5">
                  <c:v>109.48865768433841</c:v>
                </c:pt>
              </c:numCache>
            </c:numRef>
          </c:xVal>
          <c:yVal>
            <c:numRef>
              <c:f>'COL_MOCK_0011-0047_af10'!$O$23:$O$28</c:f>
              <c:numCache>
                <c:formatCode>General</c:formatCode>
                <c:ptCount val="6"/>
                <c:pt idx="0">
                  <c:v>-29.295178062396111</c:v>
                </c:pt>
                <c:pt idx="1">
                  <c:v>-23.803690441126186</c:v>
                </c:pt>
                <c:pt idx="2">
                  <c:v>-15.829358501254037</c:v>
                </c:pt>
                <c:pt idx="3">
                  <c:v>-24.503965198418051</c:v>
                </c:pt>
                <c:pt idx="4">
                  <c:v>-21.464625059862804</c:v>
                </c:pt>
                <c:pt idx="5">
                  <c:v>-23.349780925730133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0-CE47-BE3F-F740913F17B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'COL_MOCK_0011-0047_af10'!$N$6:$N$11</c:f>
              <c:numCache>
                <c:formatCode>General</c:formatCode>
                <c:ptCount val="6"/>
                <c:pt idx="0">
                  <c:v>-8.9309445082740471</c:v>
                </c:pt>
                <c:pt idx="1">
                  <c:v>-21.12949769527691</c:v>
                </c:pt>
                <c:pt idx="2">
                  <c:v>-51.419522221476974</c:v>
                </c:pt>
                <c:pt idx="3">
                  <c:v>-66.348075523773318</c:v>
                </c:pt>
                <c:pt idx="4">
                  <c:v>-94.402411528062402</c:v>
                </c:pt>
              </c:numCache>
            </c:numRef>
          </c:xVal>
          <c:yVal>
            <c:numRef>
              <c:f>'COL_MOCK_0011-0047_af10'!$O$6:$O$11</c:f>
              <c:numCache>
                <c:formatCode>General</c:formatCode>
                <c:ptCount val="6"/>
                <c:pt idx="0">
                  <c:v>7.0113425143439203</c:v>
                </c:pt>
                <c:pt idx="1">
                  <c:v>24.680391728828052</c:v>
                </c:pt>
                <c:pt idx="2">
                  <c:v>31.500539396012289</c:v>
                </c:pt>
                <c:pt idx="3">
                  <c:v>22.382518980346546</c:v>
                </c:pt>
                <c:pt idx="4">
                  <c:v>29.161474014748908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E0-CE47-BE3F-F740913F1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'COL_MOCK_0011-0047_af10'!$G$11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'COL_MOCK_0011-0047_af10'!$H$11</c:f>
              <c:numCache>
                <c:formatCode>General</c:formatCode>
                <c:ptCount val="1"/>
                <c:pt idx="0">
                  <c:v>101.92395930589785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F-7A40-9F88-C5FE1BC093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363119141578939"/>
                  <c:y val="-0.45350089973332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'COL_MOCK_0011-0047_af10'!$P$1:$P$5</c:f>
              <c:numCache>
                <c:formatCode>General</c:formatCode>
                <c:ptCount val="5"/>
                <c:pt idx="0">
                  <c:v>107.69559232613373</c:v>
                </c:pt>
                <c:pt idx="1">
                  <c:v>80.661366899292602</c:v>
                </c:pt>
                <c:pt idx="2">
                  <c:v>61.673362880993068</c:v>
                </c:pt>
                <c:pt idx="3">
                  <c:v>34.21671532943887</c:v>
                </c:pt>
                <c:pt idx="4">
                  <c:v>26.881264475083491</c:v>
                </c:pt>
              </c:numCache>
            </c:numRef>
          </c:xVal>
          <c:yVal>
            <c:numRef>
              <c:f>'COL_MOCK_0011-0047_af10'!$Q$1:$Q$5</c:f>
              <c:numCache>
                <c:formatCode>General</c:formatCode>
                <c:ptCount val="5"/>
                <c:pt idx="0">
                  <c:v>24.990522306885254</c:v>
                </c:pt>
                <c:pt idx="1">
                  <c:v>14.306391290712856</c:v>
                </c:pt>
                <c:pt idx="2">
                  <c:v>27.627641359720659</c:v>
                </c:pt>
                <c:pt idx="3">
                  <c:v>18.293161983251217</c:v>
                </c:pt>
                <c:pt idx="4">
                  <c:v>8.5879489117449097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F-7A40-9F88-C5FE1BC093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29745024218766"/>
                  <c:y val="-0.24721720518601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'COL_MOCK_0011-0047_af10'!$P$18:$P$22</c:f>
              <c:numCache>
                <c:formatCode>General</c:formatCode>
                <c:ptCount val="5"/>
                <c:pt idx="0">
                  <c:v>91.805694553213442</c:v>
                </c:pt>
                <c:pt idx="1">
                  <c:v>63.081780627520033</c:v>
                </c:pt>
                <c:pt idx="2">
                  <c:v>54.303797071003615</c:v>
                </c:pt>
                <c:pt idx="3">
                  <c:v>15.122706886835838</c:v>
                </c:pt>
                <c:pt idx="4">
                  <c:v>5.0774569561802076</c:v>
                </c:pt>
              </c:numCache>
            </c:numRef>
          </c:xVal>
          <c:yVal>
            <c:numRef>
              <c:f>'COL_MOCK_0011-0047_af10'!$Q$18:$Q$22</c:f>
              <c:numCache>
                <c:formatCode>General</c:formatCode>
                <c:ptCount val="5"/>
                <c:pt idx="0">
                  <c:v>24.113821019183398</c:v>
                </c:pt>
                <c:pt idx="1">
                  <c:v>18.828296561822839</c:v>
                </c:pt>
                <c:pt idx="2">
                  <c:v>27.93582118059425</c:v>
                </c:pt>
                <c:pt idx="3">
                  <c:v>13.449891042004214</c:v>
                </c:pt>
                <c:pt idx="4">
                  <c:v>26.606370579884512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F-7A40-9F88-C5FE1BC0935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05055423507625"/>
                  <c:y val="-0.31712581070313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'COL_MOCK_0011-0047_af10'!$P$23:$P$28</c:f>
              <c:numCache>
                <c:formatCode>General</c:formatCode>
                <c:ptCount val="6"/>
                <c:pt idx="0">
                  <c:v>19.473924152058686</c:v>
                </c:pt>
                <c:pt idx="1">
                  <c:v>37.019395468197196</c:v>
                </c:pt>
                <c:pt idx="2">
                  <c:v>41.191928285651706</c:v>
                </c:pt>
                <c:pt idx="3">
                  <c:v>75.02610034068384</c:v>
                </c:pt>
                <c:pt idx="4">
                  <c:v>80.002284774782623</c:v>
                </c:pt>
                <c:pt idx="5">
                  <c:v>109.48865768433841</c:v>
                </c:pt>
              </c:numCache>
            </c:numRef>
          </c:xVal>
          <c:yVal>
            <c:numRef>
              <c:f>'COL_MOCK_0011-0047_af10'!$Q$23:$Q$28</c:f>
              <c:numCache>
                <c:formatCode>General</c:formatCode>
                <c:ptCount val="6"/>
                <c:pt idx="0">
                  <c:v>29.295178062396111</c:v>
                </c:pt>
                <c:pt idx="1">
                  <c:v>23.803690441126186</c:v>
                </c:pt>
                <c:pt idx="2">
                  <c:v>15.829358501254037</c:v>
                </c:pt>
                <c:pt idx="3">
                  <c:v>24.503965198418051</c:v>
                </c:pt>
                <c:pt idx="4">
                  <c:v>21.464625059862804</c:v>
                </c:pt>
                <c:pt idx="5">
                  <c:v>23.349780925730133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0F-7A40-9F88-C5FE1BC0935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634192420656591E-2"/>
                  <c:y val="-0.3175484490388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'COL_MOCK_0011-0047_af10'!$P$6:$P$11</c:f>
              <c:numCache>
                <c:formatCode>General</c:formatCode>
                <c:ptCount val="6"/>
                <c:pt idx="0">
                  <c:v>8.9309445082740471</c:v>
                </c:pt>
                <c:pt idx="1">
                  <c:v>21.12949769527691</c:v>
                </c:pt>
                <c:pt idx="2">
                  <c:v>51.419522221476974</c:v>
                </c:pt>
                <c:pt idx="3">
                  <c:v>66.348075523773318</c:v>
                </c:pt>
                <c:pt idx="4">
                  <c:v>94.402411528062402</c:v>
                </c:pt>
              </c:numCache>
            </c:numRef>
          </c:xVal>
          <c:yVal>
            <c:numRef>
              <c:f>'COL_MOCK_0011-0047_af10'!$Q$6:$Q$11</c:f>
              <c:numCache>
                <c:formatCode>General</c:formatCode>
                <c:ptCount val="6"/>
                <c:pt idx="0">
                  <c:v>7.0113425143439203</c:v>
                </c:pt>
                <c:pt idx="1">
                  <c:v>24.680391728828052</c:v>
                </c:pt>
                <c:pt idx="2">
                  <c:v>31.500539396012289</c:v>
                </c:pt>
                <c:pt idx="3">
                  <c:v>22.382518980346546</c:v>
                </c:pt>
                <c:pt idx="4">
                  <c:v>29.161474014748908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0F-7A40-9F88-C5FE1BC09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'COL_MOCK_0011-0047_af10'!$G$10:$G$11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'COL_MOCK_0011-0047_af10'!$H$10:$H$11</c:f>
              <c:numCache>
                <c:formatCode>General</c:formatCode>
                <c:ptCount val="2"/>
                <c:pt idx="0">
                  <c:v>-101.92395930589785</c:v>
                </c:pt>
                <c:pt idx="1">
                  <c:v>101.92395930589785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3-1F47-B6D4-26718095DE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929175098952108E-2"/>
                  <c:y val="-0.10603654725973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'COL_MOCK_0011-0047_af10'!$N$1:$N$11</c:f>
              <c:numCache>
                <c:formatCode>General</c:formatCode>
                <c:ptCount val="11"/>
                <c:pt idx="0">
                  <c:v>107.69559232613373</c:v>
                </c:pt>
                <c:pt idx="1">
                  <c:v>80.661366899292602</c:v>
                </c:pt>
                <c:pt idx="2">
                  <c:v>61.673362880993068</c:v>
                </c:pt>
                <c:pt idx="3">
                  <c:v>34.21671532943887</c:v>
                </c:pt>
                <c:pt idx="4">
                  <c:v>26.881264475083491</c:v>
                </c:pt>
                <c:pt idx="5">
                  <c:v>-8.9309445082740471</c:v>
                </c:pt>
                <c:pt idx="6">
                  <c:v>-21.12949769527691</c:v>
                </c:pt>
                <c:pt idx="7">
                  <c:v>-51.419522221476974</c:v>
                </c:pt>
                <c:pt idx="8">
                  <c:v>-66.348075523773318</c:v>
                </c:pt>
                <c:pt idx="9">
                  <c:v>-94.402411528062402</c:v>
                </c:pt>
              </c:numCache>
            </c:numRef>
          </c:xVal>
          <c:yVal>
            <c:numRef>
              <c:f>'COL_MOCK_0011-0047_af10'!$O$1:$O$11</c:f>
              <c:numCache>
                <c:formatCode>General</c:formatCode>
                <c:ptCount val="11"/>
                <c:pt idx="0">
                  <c:v>24.990522306885254</c:v>
                </c:pt>
                <c:pt idx="1">
                  <c:v>14.306391290712856</c:v>
                </c:pt>
                <c:pt idx="2">
                  <c:v>27.627641359720659</c:v>
                </c:pt>
                <c:pt idx="3">
                  <c:v>18.293161983251217</c:v>
                </c:pt>
                <c:pt idx="4">
                  <c:v>8.5879489117449097</c:v>
                </c:pt>
                <c:pt idx="5">
                  <c:v>7.0113425143439203</c:v>
                </c:pt>
                <c:pt idx="6">
                  <c:v>24.680391728828052</c:v>
                </c:pt>
                <c:pt idx="7">
                  <c:v>31.500539396012289</c:v>
                </c:pt>
                <c:pt idx="8">
                  <c:v>22.382518980346546</c:v>
                </c:pt>
                <c:pt idx="9">
                  <c:v>29.161474014748908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3-1F47-B6D4-26718095DE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294609675960966E-3"/>
                  <c:y val="7.6816908158838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'COL_MOCK_0011-0047_af10'!$N$18:$N$28</c:f>
              <c:numCache>
                <c:formatCode>General</c:formatCode>
                <c:ptCount val="11"/>
                <c:pt idx="0">
                  <c:v>-91.805694553213442</c:v>
                </c:pt>
                <c:pt idx="1">
                  <c:v>-63.081780627520033</c:v>
                </c:pt>
                <c:pt idx="2">
                  <c:v>-54.303797071003615</c:v>
                </c:pt>
                <c:pt idx="3">
                  <c:v>-15.122706886835838</c:v>
                </c:pt>
                <c:pt idx="4">
                  <c:v>-5.0774569561802076</c:v>
                </c:pt>
                <c:pt idx="5">
                  <c:v>19.473924152058686</c:v>
                </c:pt>
                <c:pt idx="6">
                  <c:v>37.019395468197196</c:v>
                </c:pt>
                <c:pt idx="7">
                  <c:v>41.191928285651706</c:v>
                </c:pt>
                <c:pt idx="8">
                  <c:v>75.02610034068384</c:v>
                </c:pt>
                <c:pt idx="9">
                  <c:v>80.002284774782623</c:v>
                </c:pt>
                <c:pt idx="10">
                  <c:v>109.48865768433841</c:v>
                </c:pt>
              </c:numCache>
            </c:numRef>
          </c:xVal>
          <c:yVal>
            <c:numRef>
              <c:f>'COL_MOCK_0011-0047_af10'!$O$18:$O$28</c:f>
              <c:numCache>
                <c:formatCode>General</c:formatCode>
                <c:ptCount val="11"/>
                <c:pt idx="0">
                  <c:v>-24.113821019183398</c:v>
                </c:pt>
                <c:pt idx="1">
                  <c:v>-18.828296561822839</c:v>
                </c:pt>
                <c:pt idx="2">
                  <c:v>-27.93582118059425</c:v>
                </c:pt>
                <c:pt idx="3">
                  <c:v>-13.449891042004214</c:v>
                </c:pt>
                <c:pt idx="4">
                  <c:v>-26.606370579884512</c:v>
                </c:pt>
                <c:pt idx="5">
                  <c:v>-29.295178062396111</c:v>
                </c:pt>
                <c:pt idx="6">
                  <c:v>-23.803690441126186</c:v>
                </c:pt>
                <c:pt idx="7">
                  <c:v>-15.829358501254037</c:v>
                </c:pt>
                <c:pt idx="8">
                  <c:v>-24.503965198418051</c:v>
                </c:pt>
                <c:pt idx="9">
                  <c:v>-21.464625059862804</c:v>
                </c:pt>
                <c:pt idx="10">
                  <c:v>-23.349780925730133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73-1F47-B6D4-26718095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'NON0001-00210'!$A$10:$A$11</c:f>
              <c:numCache>
                <c:formatCode>General</c:formatCode>
                <c:ptCount val="2"/>
                <c:pt idx="0">
                  <c:v>141.89889549702599</c:v>
                </c:pt>
                <c:pt idx="1">
                  <c:v>274.88978766430699</c:v>
                </c:pt>
              </c:numCache>
            </c:numRef>
          </c:xVal>
          <c:yVal>
            <c:numRef>
              <c:f>'NON0001-00210'!$B$10:$B$11</c:f>
              <c:numCache>
                <c:formatCode>General</c:formatCode>
                <c:ptCount val="2"/>
                <c:pt idx="0">
                  <c:v>291.56839422259901</c:v>
                </c:pt>
                <c:pt idx="1">
                  <c:v>126.82406471183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4-6643-9F72-27D1B83DD6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'NON0001-00210'!$J$1:$J$11</c:f>
              <c:numCache>
                <c:formatCode>General</c:formatCode>
                <c:ptCount val="11"/>
                <c:pt idx="0">
                  <c:v>113</c:v>
                </c:pt>
                <c:pt idx="1">
                  <c:v>139</c:v>
                </c:pt>
                <c:pt idx="2">
                  <c:v>141</c:v>
                </c:pt>
                <c:pt idx="3">
                  <c:v>158</c:v>
                </c:pt>
                <c:pt idx="4">
                  <c:v>156</c:v>
                </c:pt>
                <c:pt idx="5">
                  <c:v>180</c:v>
                </c:pt>
                <c:pt idx="6">
                  <c:v>205</c:v>
                </c:pt>
                <c:pt idx="7">
                  <c:v>217</c:v>
                </c:pt>
                <c:pt idx="8">
                  <c:v>245</c:v>
                </c:pt>
                <c:pt idx="9">
                  <c:v>257</c:v>
                </c:pt>
                <c:pt idx="10">
                  <c:v>283</c:v>
                </c:pt>
              </c:numCache>
            </c:numRef>
          </c:xVal>
          <c:yVal>
            <c:numRef>
              <c:f>'NON0001-00210'!$K$1:$K$11</c:f>
              <c:numCache>
                <c:formatCode>General</c:formatCode>
                <c:ptCount val="11"/>
                <c:pt idx="0">
                  <c:v>152</c:v>
                </c:pt>
                <c:pt idx="1">
                  <c:v>168</c:v>
                </c:pt>
                <c:pt idx="2">
                  <c:v>185</c:v>
                </c:pt>
                <c:pt idx="3">
                  <c:v>199</c:v>
                </c:pt>
                <c:pt idx="4">
                  <c:v>209</c:v>
                </c:pt>
                <c:pt idx="5">
                  <c:v>231</c:v>
                </c:pt>
                <c:pt idx="6">
                  <c:v>234</c:v>
                </c:pt>
                <c:pt idx="7">
                  <c:v>257</c:v>
                </c:pt>
                <c:pt idx="8">
                  <c:v>272</c:v>
                </c:pt>
                <c:pt idx="9">
                  <c:v>267</c:v>
                </c:pt>
                <c:pt idx="10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4-6643-9F72-27D1B83DD6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'NON0001-00210'!$J$18:$J$27</c:f>
              <c:numCache>
                <c:formatCode>General</c:formatCode>
                <c:ptCount val="10"/>
                <c:pt idx="0">
                  <c:v>160</c:v>
                </c:pt>
                <c:pt idx="1">
                  <c:v>168</c:v>
                </c:pt>
                <c:pt idx="2">
                  <c:v>185</c:v>
                </c:pt>
                <c:pt idx="3">
                  <c:v>195</c:v>
                </c:pt>
                <c:pt idx="4">
                  <c:v>192</c:v>
                </c:pt>
                <c:pt idx="5">
                  <c:v>214</c:v>
                </c:pt>
                <c:pt idx="6">
                  <c:v>220</c:v>
                </c:pt>
                <c:pt idx="7">
                  <c:v>253</c:v>
                </c:pt>
                <c:pt idx="8">
                  <c:v>265</c:v>
                </c:pt>
                <c:pt idx="9">
                  <c:v>292</c:v>
                </c:pt>
              </c:numCache>
            </c:numRef>
          </c:xVal>
          <c:yVal>
            <c:numRef>
              <c:f>'NON0001-00210'!$K$18:$K$27</c:f>
              <c:numCache>
                <c:formatCode>General</c:formatCode>
                <c:ptCount val="10"/>
                <c:pt idx="0">
                  <c:v>124</c:v>
                </c:pt>
                <c:pt idx="1">
                  <c:v>142</c:v>
                </c:pt>
                <c:pt idx="2">
                  <c:v>146</c:v>
                </c:pt>
                <c:pt idx="3">
                  <c:v>162</c:v>
                </c:pt>
                <c:pt idx="4">
                  <c:v>183</c:v>
                </c:pt>
                <c:pt idx="5">
                  <c:v>196</c:v>
                </c:pt>
                <c:pt idx="6">
                  <c:v>215</c:v>
                </c:pt>
                <c:pt idx="7">
                  <c:v>221</c:v>
                </c:pt>
                <c:pt idx="8">
                  <c:v>231</c:v>
                </c:pt>
                <c:pt idx="9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24-6643-9F72-27D1B83D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'NON0001-00210'!$D$10:$D$11</c:f>
              <c:numCache>
                <c:formatCode>General</c:formatCode>
                <c:ptCount val="2"/>
                <c:pt idx="0">
                  <c:v>-66.495446083640502</c:v>
                </c:pt>
                <c:pt idx="1">
                  <c:v>66.495446083640502</c:v>
                </c:pt>
              </c:numCache>
            </c:numRef>
          </c:xVal>
          <c:yVal>
            <c:numRef>
              <c:f>'NON0001-00210'!$E$10:$E$11</c:f>
              <c:numCache>
                <c:formatCode>General</c:formatCode>
                <c:ptCount val="2"/>
                <c:pt idx="0">
                  <c:v>82.372164755384517</c:v>
                </c:pt>
                <c:pt idx="1">
                  <c:v>-82.372164755384489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2-B84D-8594-742DC1C192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'NON0001-00210'!$L$1:$L$11</c:f>
              <c:numCache>
                <c:formatCode>General</c:formatCode>
                <c:ptCount val="11"/>
                <c:pt idx="0">
                  <c:v>-95.394341580666492</c:v>
                </c:pt>
                <c:pt idx="1">
                  <c:v>-69.394341580666492</c:v>
                </c:pt>
                <c:pt idx="2">
                  <c:v>-67.394341580666492</c:v>
                </c:pt>
                <c:pt idx="3">
                  <c:v>-50.394341580666492</c:v>
                </c:pt>
                <c:pt idx="4">
                  <c:v>-52.394341580666492</c:v>
                </c:pt>
                <c:pt idx="5">
                  <c:v>-28.394341580666492</c:v>
                </c:pt>
                <c:pt idx="6">
                  <c:v>-3.3943415806664916</c:v>
                </c:pt>
                <c:pt idx="7">
                  <c:v>8.6056584193335084</c:v>
                </c:pt>
                <c:pt idx="8">
                  <c:v>36.605658419333508</c:v>
                </c:pt>
                <c:pt idx="9">
                  <c:v>48.605658419333508</c:v>
                </c:pt>
                <c:pt idx="10">
                  <c:v>74.605658419333508</c:v>
                </c:pt>
              </c:numCache>
            </c:numRef>
          </c:xVal>
          <c:yVal>
            <c:numRef>
              <c:f>'NON0001-00210'!$M$1:$M$11</c:f>
              <c:numCache>
                <c:formatCode>General</c:formatCode>
                <c:ptCount val="11"/>
                <c:pt idx="0">
                  <c:v>-57.196229467214494</c:v>
                </c:pt>
                <c:pt idx="1">
                  <c:v>-41.196229467214494</c:v>
                </c:pt>
                <c:pt idx="2">
                  <c:v>-24.196229467214494</c:v>
                </c:pt>
                <c:pt idx="3">
                  <c:v>-10.196229467214494</c:v>
                </c:pt>
                <c:pt idx="4">
                  <c:v>-0.19622946721449352</c:v>
                </c:pt>
                <c:pt idx="5">
                  <c:v>21.803770532785506</c:v>
                </c:pt>
                <c:pt idx="6">
                  <c:v>24.803770532785506</c:v>
                </c:pt>
                <c:pt idx="7">
                  <c:v>47.803770532785506</c:v>
                </c:pt>
                <c:pt idx="8">
                  <c:v>62.803770532785506</c:v>
                </c:pt>
                <c:pt idx="9">
                  <c:v>57.803770532785506</c:v>
                </c:pt>
                <c:pt idx="10">
                  <c:v>62.803770532785506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2-B84D-8594-742DC1C192A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'NON0001-00210'!$L$18:$L$27</c:f>
              <c:numCache>
                <c:formatCode>General</c:formatCode>
                <c:ptCount val="10"/>
                <c:pt idx="0">
                  <c:v>-48.394341580666492</c:v>
                </c:pt>
                <c:pt idx="1">
                  <c:v>-40.394341580666492</c:v>
                </c:pt>
                <c:pt idx="2">
                  <c:v>-23.394341580666492</c:v>
                </c:pt>
                <c:pt idx="3">
                  <c:v>-13.394341580666492</c:v>
                </c:pt>
                <c:pt idx="4">
                  <c:v>-16.394341580666492</c:v>
                </c:pt>
                <c:pt idx="5">
                  <c:v>5.6056584193335084</c:v>
                </c:pt>
                <c:pt idx="6">
                  <c:v>11.605658419333508</c:v>
                </c:pt>
                <c:pt idx="7">
                  <c:v>44.605658419333508</c:v>
                </c:pt>
                <c:pt idx="8">
                  <c:v>56.605658419333508</c:v>
                </c:pt>
                <c:pt idx="9">
                  <c:v>83.605658419333508</c:v>
                </c:pt>
              </c:numCache>
            </c:numRef>
          </c:xVal>
          <c:yVal>
            <c:numRef>
              <c:f>'NON0001-00210'!$M$18:$M$27</c:f>
              <c:numCache>
                <c:formatCode>General</c:formatCode>
                <c:ptCount val="10"/>
                <c:pt idx="0">
                  <c:v>-85.196229467214494</c:v>
                </c:pt>
                <c:pt idx="1">
                  <c:v>-67.196229467214494</c:v>
                </c:pt>
                <c:pt idx="2">
                  <c:v>-63.196229467214494</c:v>
                </c:pt>
                <c:pt idx="3">
                  <c:v>-47.196229467214494</c:v>
                </c:pt>
                <c:pt idx="4">
                  <c:v>-26.196229467214494</c:v>
                </c:pt>
                <c:pt idx="5">
                  <c:v>-13.196229467214494</c:v>
                </c:pt>
                <c:pt idx="6">
                  <c:v>5.8037705327855065</c:v>
                </c:pt>
                <c:pt idx="7">
                  <c:v>11.803770532785506</c:v>
                </c:pt>
                <c:pt idx="8">
                  <c:v>21.803770532785506</c:v>
                </c:pt>
                <c:pt idx="9">
                  <c:v>17.803770532785506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2-B84D-8594-742DC1C19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'NON0001-00210'!$G$10:$G$11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'NON0001-00210'!$H$10:$H$11</c:f>
              <c:numCache>
                <c:formatCode>General</c:formatCode>
                <c:ptCount val="2"/>
                <c:pt idx="0">
                  <c:v>-105.86225898000926</c:v>
                </c:pt>
                <c:pt idx="1">
                  <c:v>105.86225898000924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9-EC47-9972-56FB029A5B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'NON0001-00210'!$N$1:$N$5</c:f>
              <c:numCache>
                <c:formatCode>General</c:formatCode>
                <c:ptCount val="5"/>
                <c:pt idx="0">
                  <c:v>110.15377270893902</c:v>
                </c:pt>
                <c:pt idx="1">
                  <c:v>79.872882693323703</c:v>
                </c:pt>
                <c:pt idx="2">
                  <c:v>67.638428928481673</c:v>
                </c:pt>
                <c:pt idx="3">
                  <c:v>45.616765415210772</c:v>
                </c:pt>
                <c:pt idx="4">
                  <c:v>40.891661906696996</c:v>
                </c:pt>
              </c:numCache>
            </c:numRef>
          </c:xVal>
          <c:yVal>
            <c:numRef>
              <c:f>'NON0001-00210'!$O$1:$O$5</c:f>
              <c:numCache>
                <c:formatCode>General</c:formatCode>
                <c:ptCount val="5"/>
                <c:pt idx="0">
                  <c:v>-15.415428273730576</c:v>
                </c:pt>
                <c:pt idx="1">
                  <c:v>-11.533714752331989</c:v>
                </c:pt>
                <c:pt idx="2">
                  <c:v>-23.505270251762393</c:v>
                </c:pt>
                <c:pt idx="3">
                  <c:v>-23.720528488012555</c:v>
                </c:pt>
                <c:pt idx="4">
                  <c:v>-32.757861990425248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9-EC47-9972-56FB029A5B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'NON0001-00210'!$N$18:$N$22</c:f>
              <c:numCache>
                <c:formatCode>General</c:formatCode>
                <c:ptCount val="5"/>
                <c:pt idx="0">
                  <c:v>91.170432729951528</c:v>
                </c:pt>
                <c:pt idx="1">
                  <c:v>73.63920521383487</c:v>
                </c:pt>
                <c:pt idx="2">
                  <c:v>57.898859209214287</c:v>
                </c:pt>
                <c:pt idx="3">
                  <c:v>40.067681194691176</c:v>
                </c:pt>
                <c:pt idx="4">
                  <c:v>29.211235426730326</c:v>
                </c:pt>
              </c:numCache>
            </c:numRef>
          </c:xVal>
          <c:yVal>
            <c:numRef>
              <c:f>'NON0001-00210'!$O$18:$O$22</c:f>
              <c:numCache>
                <c:formatCode>General</c:formatCode>
                <c:ptCount val="5"/>
                <c:pt idx="0">
                  <c:v>35.893760018837213</c:v>
                </c:pt>
                <c:pt idx="1">
                  <c:v>26.912888024528719</c:v>
                </c:pt>
                <c:pt idx="2">
                  <c:v>34.478699788961187</c:v>
                </c:pt>
                <c:pt idx="3">
                  <c:v>28.310305296519289</c:v>
                </c:pt>
                <c:pt idx="4">
                  <c:v>10.085663042490681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9-EC47-9972-56FB029A5B2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'NON0001-00210'!$N$23:$N$28</c:f>
              <c:numCache>
                <c:formatCode>General</c:formatCode>
                <c:ptCount val="6"/>
                <c:pt idx="0">
                  <c:v>3.9271686639831511</c:v>
                </c:pt>
                <c:pt idx="1">
                  <c:v>-12.675976602862002</c:v>
                </c:pt>
                <c:pt idx="2">
                  <c:v>-42.122298110304854</c:v>
                </c:pt>
                <c:pt idx="3">
                  <c:v>-57.740899619774311</c:v>
                </c:pt>
                <c:pt idx="4">
                  <c:v>-76.237261618157277</c:v>
                </c:pt>
                <c:pt idx="5">
                  <c:v>-96.880917134546991</c:v>
                </c:pt>
              </c:numCache>
            </c:numRef>
          </c:xVal>
          <c:yVal>
            <c:numRef>
              <c:f>'NON0001-00210'!$O$23:$O$28</c:f>
              <c:numCache>
                <c:formatCode>General</c:formatCode>
                <c:ptCount val="6"/>
                <c:pt idx="0">
                  <c:v>13.789170560633934</c:v>
                </c:pt>
                <c:pt idx="1">
                  <c:v>2.7739280645271247</c:v>
                </c:pt>
                <c:pt idx="2">
                  <c:v>18.833633842663549</c:v>
                </c:pt>
                <c:pt idx="3">
                  <c:v>18.590144852361284</c:v>
                </c:pt>
                <c:pt idx="4">
                  <c:v>38.66213012599016</c:v>
                </c:pt>
                <c:pt idx="5">
                  <c:v>32.193785135141795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9-EC47-9972-56FB029A5B2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'NON0001-00210'!$N$6:$N$11</c:f>
              <c:numCache>
                <c:formatCode>General</c:formatCode>
                <c:ptCount val="6"/>
                <c:pt idx="0">
                  <c:v>8.3981953860280196</c:v>
                </c:pt>
                <c:pt idx="1">
                  <c:v>-12.938874868273638</c:v>
                </c:pt>
                <c:pt idx="2">
                  <c:v>-36.723189138988488</c:v>
                </c:pt>
                <c:pt idx="3">
                  <c:v>-67.932161403875298</c:v>
                </c:pt>
                <c:pt idx="4">
                  <c:v>-74.128786650369307</c:v>
                </c:pt>
                <c:pt idx="5">
                  <c:v>-97.500227406469293</c:v>
                </c:pt>
              </c:numCache>
            </c:numRef>
          </c:xVal>
          <c:yVal>
            <c:numRef>
              <c:f>'NON0001-00210'!$O$6:$O$11</c:f>
              <c:numCache>
                <c:formatCode>General</c:formatCode>
                <c:ptCount val="6"/>
                <c:pt idx="0">
                  <c:v>-34.801053971166297</c:v>
                </c:pt>
                <c:pt idx="1">
                  <c:v>-21.432081199745326</c:v>
                </c:pt>
                <c:pt idx="2">
                  <c:v>-31.790961190935001</c:v>
                </c:pt>
                <c:pt idx="3">
                  <c:v>-25.874877167738092</c:v>
                </c:pt>
                <c:pt idx="4">
                  <c:v>-14.446761157016418</c:v>
                </c:pt>
                <c:pt idx="5">
                  <c:v>-2.0058706348669375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D9-EC47-9972-56FB029A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'NON0001-00210'!$G$11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'NON0001-00210'!$H$11</c:f>
              <c:numCache>
                <c:formatCode>General</c:formatCode>
                <c:ptCount val="1"/>
                <c:pt idx="0">
                  <c:v>105.86225898000924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7-9F4D-AE22-8934983DBB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363119141578939"/>
                  <c:y val="-0.45350089973332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'NON0001-00210'!$P$1:$P$5</c:f>
              <c:numCache>
                <c:formatCode>General</c:formatCode>
                <c:ptCount val="5"/>
                <c:pt idx="0">
                  <c:v>110.15377270893902</c:v>
                </c:pt>
                <c:pt idx="1">
                  <c:v>79.872882693323703</c:v>
                </c:pt>
                <c:pt idx="2">
                  <c:v>67.638428928481673</c:v>
                </c:pt>
                <c:pt idx="3">
                  <c:v>45.616765415210772</c:v>
                </c:pt>
                <c:pt idx="4">
                  <c:v>40.891661906696996</c:v>
                </c:pt>
              </c:numCache>
            </c:numRef>
          </c:xVal>
          <c:yVal>
            <c:numRef>
              <c:f>'NON0001-00210'!$Q$1:$Q$5</c:f>
              <c:numCache>
                <c:formatCode>General</c:formatCode>
                <c:ptCount val="5"/>
                <c:pt idx="0">
                  <c:v>-15.415428273730576</c:v>
                </c:pt>
                <c:pt idx="1">
                  <c:v>-11.533714752331989</c:v>
                </c:pt>
                <c:pt idx="2">
                  <c:v>-23.505270251762393</c:v>
                </c:pt>
                <c:pt idx="3">
                  <c:v>-23.720528488012555</c:v>
                </c:pt>
                <c:pt idx="4">
                  <c:v>-32.757861990425248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27-9F4D-AE22-8934983DBB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29745024218766"/>
                  <c:y val="-0.24721720518601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'NON0001-00210'!$P$18:$P$22</c:f>
              <c:numCache>
                <c:formatCode>General</c:formatCode>
                <c:ptCount val="5"/>
                <c:pt idx="0">
                  <c:v>-91.170432729951528</c:v>
                </c:pt>
                <c:pt idx="1">
                  <c:v>-73.63920521383487</c:v>
                </c:pt>
                <c:pt idx="2">
                  <c:v>-57.898859209214287</c:v>
                </c:pt>
                <c:pt idx="3">
                  <c:v>-40.067681194691176</c:v>
                </c:pt>
                <c:pt idx="4">
                  <c:v>-29.211235426730326</c:v>
                </c:pt>
              </c:numCache>
            </c:numRef>
          </c:xVal>
          <c:yVal>
            <c:numRef>
              <c:f>'NON0001-00210'!$Q$18:$Q$22</c:f>
              <c:numCache>
                <c:formatCode>General</c:formatCode>
                <c:ptCount val="5"/>
                <c:pt idx="0">
                  <c:v>-35.893760018837213</c:v>
                </c:pt>
                <c:pt idx="1">
                  <c:v>-26.912888024528719</c:v>
                </c:pt>
                <c:pt idx="2">
                  <c:v>-34.478699788961187</c:v>
                </c:pt>
                <c:pt idx="3">
                  <c:v>-28.310305296519289</c:v>
                </c:pt>
                <c:pt idx="4">
                  <c:v>-10.085663042490681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27-9F4D-AE22-8934983DBB3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05055423507625"/>
                  <c:y val="-0.31712581070313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'NON0001-00210'!$P$23:$P$28</c:f>
              <c:numCache>
                <c:formatCode>General</c:formatCode>
                <c:ptCount val="6"/>
                <c:pt idx="0">
                  <c:v>3.9271686639831511</c:v>
                </c:pt>
                <c:pt idx="1">
                  <c:v>-12.675976602862002</c:v>
                </c:pt>
                <c:pt idx="2">
                  <c:v>-42.122298110304854</c:v>
                </c:pt>
                <c:pt idx="3">
                  <c:v>-57.740899619774311</c:v>
                </c:pt>
                <c:pt idx="4">
                  <c:v>-76.237261618157277</c:v>
                </c:pt>
                <c:pt idx="5">
                  <c:v>-96.880917134546991</c:v>
                </c:pt>
              </c:numCache>
            </c:numRef>
          </c:xVal>
          <c:yVal>
            <c:numRef>
              <c:f>'NON0001-00210'!$Q$23:$Q$28</c:f>
              <c:numCache>
                <c:formatCode>General</c:formatCode>
                <c:ptCount val="6"/>
                <c:pt idx="0">
                  <c:v>-13.789170560633934</c:v>
                </c:pt>
                <c:pt idx="1">
                  <c:v>-2.7739280645271247</c:v>
                </c:pt>
                <c:pt idx="2">
                  <c:v>-18.833633842663549</c:v>
                </c:pt>
                <c:pt idx="3">
                  <c:v>-18.590144852361284</c:v>
                </c:pt>
                <c:pt idx="4">
                  <c:v>-38.66213012599016</c:v>
                </c:pt>
                <c:pt idx="5">
                  <c:v>-32.193785135141795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27-9F4D-AE22-8934983DBB3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634192420656591E-2"/>
                  <c:y val="-0.3175484490388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'NON0001-00210'!$P$6:$P$11</c:f>
              <c:numCache>
                <c:formatCode>General</c:formatCode>
                <c:ptCount val="6"/>
                <c:pt idx="0">
                  <c:v>-8.3981953860280196</c:v>
                </c:pt>
                <c:pt idx="1">
                  <c:v>12.938874868273638</c:v>
                </c:pt>
                <c:pt idx="2">
                  <c:v>36.723189138988488</c:v>
                </c:pt>
                <c:pt idx="3">
                  <c:v>67.932161403875298</c:v>
                </c:pt>
                <c:pt idx="4">
                  <c:v>74.128786650369307</c:v>
                </c:pt>
                <c:pt idx="5">
                  <c:v>97.500227406469293</c:v>
                </c:pt>
              </c:numCache>
            </c:numRef>
          </c:xVal>
          <c:yVal>
            <c:numRef>
              <c:f>'NON0001-00210'!$Q$6:$Q$11</c:f>
              <c:numCache>
                <c:formatCode>General</c:formatCode>
                <c:ptCount val="6"/>
                <c:pt idx="0">
                  <c:v>-34.801053971166297</c:v>
                </c:pt>
                <c:pt idx="1">
                  <c:v>-21.432081199745326</c:v>
                </c:pt>
                <c:pt idx="2">
                  <c:v>-31.790961190935001</c:v>
                </c:pt>
                <c:pt idx="3">
                  <c:v>-25.874877167738092</c:v>
                </c:pt>
                <c:pt idx="4">
                  <c:v>-14.446761157016418</c:v>
                </c:pt>
                <c:pt idx="5">
                  <c:v>-2.0058706348669375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27-9F4D-AE22-8934983D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'NON0001-00210'!$G$10:$G$11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'NON0001-00210'!$H$10:$H$11</c:f>
              <c:numCache>
                <c:formatCode>General</c:formatCode>
                <c:ptCount val="2"/>
                <c:pt idx="0">
                  <c:v>-105.86225898000926</c:v>
                </c:pt>
                <c:pt idx="1">
                  <c:v>105.86225898000924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5-C347-88DC-506633A562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247379642374547"/>
                  <c:y val="8.6580386272614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'NON0001-00210'!$N$1:$N$12</c:f>
              <c:numCache>
                <c:formatCode>General</c:formatCode>
                <c:ptCount val="12"/>
                <c:pt idx="0">
                  <c:v>110.15377270893902</c:v>
                </c:pt>
                <c:pt idx="1">
                  <c:v>79.872882693323703</c:v>
                </c:pt>
                <c:pt idx="2">
                  <c:v>67.638428928481673</c:v>
                </c:pt>
                <c:pt idx="3">
                  <c:v>45.616765415210772</c:v>
                </c:pt>
                <c:pt idx="4">
                  <c:v>40.891661906696996</c:v>
                </c:pt>
                <c:pt idx="5">
                  <c:v>8.3981953860280196</c:v>
                </c:pt>
                <c:pt idx="6">
                  <c:v>-12.938874868273638</c:v>
                </c:pt>
                <c:pt idx="7">
                  <c:v>-36.723189138988488</c:v>
                </c:pt>
                <c:pt idx="8">
                  <c:v>-67.932161403875298</c:v>
                </c:pt>
                <c:pt idx="9">
                  <c:v>-74.128786650369307</c:v>
                </c:pt>
                <c:pt idx="10">
                  <c:v>-97.500227406469293</c:v>
                </c:pt>
                <c:pt idx="11">
                  <c:v>-119.25017117538582</c:v>
                </c:pt>
              </c:numCache>
            </c:numRef>
          </c:xVal>
          <c:yVal>
            <c:numRef>
              <c:f>'NON0001-00210'!$O$1:$O$12</c:f>
              <c:numCache>
                <c:formatCode>General</c:formatCode>
                <c:ptCount val="12"/>
                <c:pt idx="0">
                  <c:v>-15.415428273730576</c:v>
                </c:pt>
                <c:pt idx="1">
                  <c:v>-11.533714752331989</c:v>
                </c:pt>
                <c:pt idx="2">
                  <c:v>-23.505270251762393</c:v>
                </c:pt>
                <c:pt idx="3">
                  <c:v>-23.720528488012555</c:v>
                </c:pt>
                <c:pt idx="4">
                  <c:v>-32.757861990425248</c:v>
                </c:pt>
                <c:pt idx="5">
                  <c:v>-34.801053971166297</c:v>
                </c:pt>
                <c:pt idx="6">
                  <c:v>-21.432081199745326</c:v>
                </c:pt>
                <c:pt idx="7">
                  <c:v>-31.790961190935001</c:v>
                </c:pt>
                <c:pt idx="8">
                  <c:v>-25.874877167738092</c:v>
                </c:pt>
                <c:pt idx="9">
                  <c:v>-14.446761157016418</c:v>
                </c:pt>
                <c:pt idx="10">
                  <c:v>-2.0058706348669375</c:v>
                </c:pt>
                <c:pt idx="11">
                  <c:v>-11.436668376785121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5-C347-88DC-506633A5627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887404274932599E-2"/>
                  <c:y val="-0.10103827798408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'NON0001-00210'!$N$18:$N$29</c:f>
              <c:numCache>
                <c:formatCode>General</c:formatCode>
                <c:ptCount val="12"/>
                <c:pt idx="0">
                  <c:v>91.170432729951528</c:v>
                </c:pt>
                <c:pt idx="1">
                  <c:v>73.63920521383487</c:v>
                </c:pt>
                <c:pt idx="2">
                  <c:v>57.898859209214287</c:v>
                </c:pt>
                <c:pt idx="3">
                  <c:v>40.067681194691176</c:v>
                </c:pt>
                <c:pt idx="4">
                  <c:v>29.211235426730326</c:v>
                </c:pt>
                <c:pt idx="5">
                  <c:v>3.9271686639831511</c:v>
                </c:pt>
                <c:pt idx="6">
                  <c:v>-12.675976602862002</c:v>
                </c:pt>
                <c:pt idx="7">
                  <c:v>-42.122298110304854</c:v>
                </c:pt>
                <c:pt idx="8">
                  <c:v>-57.740899619774311</c:v>
                </c:pt>
                <c:pt idx="9">
                  <c:v>-76.237261618157277</c:v>
                </c:pt>
                <c:pt idx="10">
                  <c:v>-96.880917134546991</c:v>
                </c:pt>
                <c:pt idx="11">
                  <c:v>-111.18679363418218</c:v>
                </c:pt>
              </c:numCache>
            </c:numRef>
          </c:xVal>
          <c:yVal>
            <c:numRef>
              <c:f>'NON0001-00210'!$O$18:$O$29</c:f>
              <c:numCache>
                <c:formatCode>General</c:formatCode>
                <c:ptCount val="12"/>
                <c:pt idx="0">
                  <c:v>35.893760018837213</c:v>
                </c:pt>
                <c:pt idx="1">
                  <c:v>26.912888024528719</c:v>
                </c:pt>
                <c:pt idx="2">
                  <c:v>34.478699788961187</c:v>
                </c:pt>
                <c:pt idx="3">
                  <c:v>28.310305296519289</c:v>
                </c:pt>
                <c:pt idx="4">
                  <c:v>10.085663042490681</c:v>
                </c:pt>
                <c:pt idx="5">
                  <c:v>13.789170560633934</c:v>
                </c:pt>
                <c:pt idx="6">
                  <c:v>2.7739280645271247</c:v>
                </c:pt>
                <c:pt idx="7">
                  <c:v>18.833633842663549</c:v>
                </c:pt>
                <c:pt idx="8">
                  <c:v>18.590144852361284</c:v>
                </c:pt>
                <c:pt idx="9">
                  <c:v>38.66213012599016</c:v>
                </c:pt>
                <c:pt idx="10">
                  <c:v>32.193785135141795</c:v>
                </c:pt>
                <c:pt idx="11">
                  <c:v>46.312634152578923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5-C347-88DC-506633A5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'COL_0007-0017'!$A$10:$A$11</c:f>
              <c:numCache>
                <c:formatCode>General</c:formatCode>
                <c:ptCount val="2"/>
                <c:pt idx="0">
                  <c:v>141.89889549702599</c:v>
                </c:pt>
                <c:pt idx="1">
                  <c:v>274.88978766430699</c:v>
                </c:pt>
              </c:numCache>
            </c:numRef>
          </c:xVal>
          <c:yVal>
            <c:numRef>
              <c:f>'COL_0007-0017'!$B$10:$B$11</c:f>
              <c:numCache>
                <c:formatCode>General</c:formatCode>
                <c:ptCount val="2"/>
                <c:pt idx="0">
                  <c:v>291.56839422259901</c:v>
                </c:pt>
                <c:pt idx="1">
                  <c:v>126.82406471183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6-3A41-804E-B0954CF5CCB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'COL_0007-0017'!$J$1:$J$11</c:f>
              <c:numCache>
                <c:formatCode>General</c:formatCode>
                <c:ptCount val="11"/>
                <c:pt idx="0">
                  <c:v>113</c:v>
                </c:pt>
                <c:pt idx="1">
                  <c:v>139</c:v>
                </c:pt>
                <c:pt idx="2">
                  <c:v>141</c:v>
                </c:pt>
                <c:pt idx="3">
                  <c:v>158</c:v>
                </c:pt>
                <c:pt idx="4">
                  <c:v>156</c:v>
                </c:pt>
                <c:pt idx="5">
                  <c:v>180</c:v>
                </c:pt>
                <c:pt idx="6">
                  <c:v>205</c:v>
                </c:pt>
                <c:pt idx="7">
                  <c:v>217</c:v>
                </c:pt>
                <c:pt idx="8">
                  <c:v>245</c:v>
                </c:pt>
                <c:pt idx="9">
                  <c:v>257</c:v>
                </c:pt>
                <c:pt idx="10">
                  <c:v>283</c:v>
                </c:pt>
              </c:numCache>
            </c:numRef>
          </c:xVal>
          <c:yVal>
            <c:numRef>
              <c:f>'COL_0007-0017'!$K$1:$K$11</c:f>
              <c:numCache>
                <c:formatCode>General</c:formatCode>
                <c:ptCount val="11"/>
                <c:pt idx="0">
                  <c:v>152</c:v>
                </c:pt>
                <c:pt idx="1">
                  <c:v>168</c:v>
                </c:pt>
                <c:pt idx="2">
                  <c:v>185</c:v>
                </c:pt>
                <c:pt idx="3">
                  <c:v>199</c:v>
                </c:pt>
                <c:pt idx="4">
                  <c:v>209</c:v>
                </c:pt>
                <c:pt idx="5">
                  <c:v>231</c:v>
                </c:pt>
                <c:pt idx="6">
                  <c:v>234</c:v>
                </c:pt>
                <c:pt idx="7">
                  <c:v>257</c:v>
                </c:pt>
                <c:pt idx="8">
                  <c:v>272</c:v>
                </c:pt>
                <c:pt idx="9">
                  <c:v>267</c:v>
                </c:pt>
                <c:pt idx="10">
                  <c:v>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6-3A41-804E-B0954CF5CCB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'COL_0007-0017'!$J$18:$J$27</c:f>
              <c:numCache>
                <c:formatCode>General</c:formatCode>
                <c:ptCount val="10"/>
                <c:pt idx="0">
                  <c:v>160</c:v>
                </c:pt>
                <c:pt idx="1">
                  <c:v>168</c:v>
                </c:pt>
                <c:pt idx="2">
                  <c:v>185</c:v>
                </c:pt>
                <c:pt idx="3">
                  <c:v>195</c:v>
                </c:pt>
                <c:pt idx="4">
                  <c:v>192</c:v>
                </c:pt>
                <c:pt idx="5">
                  <c:v>214</c:v>
                </c:pt>
                <c:pt idx="6">
                  <c:v>220</c:v>
                </c:pt>
                <c:pt idx="7">
                  <c:v>253</c:v>
                </c:pt>
                <c:pt idx="8">
                  <c:v>265</c:v>
                </c:pt>
                <c:pt idx="9">
                  <c:v>292</c:v>
                </c:pt>
              </c:numCache>
            </c:numRef>
          </c:xVal>
          <c:yVal>
            <c:numRef>
              <c:f>'COL_0007-0017'!$K$18:$K$27</c:f>
              <c:numCache>
                <c:formatCode>General</c:formatCode>
                <c:ptCount val="10"/>
                <c:pt idx="0">
                  <c:v>124</c:v>
                </c:pt>
                <c:pt idx="1">
                  <c:v>142</c:v>
                </c:pt>
                <c:pt idx="2">
                  <c:v>146</c:v>
                </c:pt>
                <c:pt idx="3">
                  <c:v>162</c:v>
                </c:pt>
                <c:pt idx="4">
                  <c:v>183</c:v>
                </c:pt>
                <c:pt idx="5">
                  <c:v>196</c:v>
                </c:pt>
                <c:pt idx="6">
                  <c:v>215</c:v>
                </c:pt>
                <c:pt idx="7">
                  <c:v>221</c:v>
                </c:pt>
                <c:pt idx="8">
                  <c:v>231</c:v>
                </c:pt>
                <c:pt idx="9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6-3A41-804E-B0954CF5C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'Control_0004-0009_af1'!$G$10:$G$11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'Control_0004-0009_af1'!$H$10:$H$11</c:f>
              <c:numCache>
                <c:formatCode>General</c:formatCode>
                <c:ptCount val="2"/>
                <c:pt idx="0">
                  <c:v>-91.081455067994384</c:v>
                </c:pt>
                <c:pt idx="1">
                  <c:v>91.081455067994341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F-C949-8DA1-A231654B9D3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'Control_0004-0009_af1'!$V$1:$V$5</c:f>
              <c:numCache>
                <c:formatCode>General</c:formatCode>
                <c:ptCount val="5"/>
                <c:pt idx="0">
                  <c:v>98.70644518802419</c:v>
                </c:pt>
                <c:pt idx="1">
                  <c:v>73.780054688549924</c:v>
                </c:pt>
                <c:pt idx="2">
                  <c:v>58.836751785141288</c:v>
                </c:pt>
                <c:pt idx="3">
                  <c:v>28.449617764469078</c:v>
                </c:pt>
                <c:pt idx="4">
                  <c:v>15.168636311458435</c:v>
                </c:pt>
              </c:numCache>
            </c:numRef>
          </c:xVal>
          <c:yVal>
            <c:numRef>
              <c:f>'Control_0004-0009_af1'!$W$1:$W$5</c:f>
              <c:numCache>
                <c:formatCode>General</c:formatCode>
                <c:ptCount val="5"/>
                <c:pt idx="0">
                  <c:v>8.3876754593791425</c:v>
                </c:pt>
                <c:pt idx="1">
                  <c:v>6.4706317280785246</c:v>
                </c:pt>
                <c:pt idx="2">
                  <c:v>22.893107130312472</c:v>
                </c:pt>
                <c:pt idx="3">
                  <c:v>24.16671853482562</c:v>
                </c:pt>
                <c:pt idx="4">
                  <c:v>9.5853766334508599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F-C949-8DA1-A231654B9D3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'Control_0004-0009_af1'!$V$18:$V$22</c:f>
              <c:numCache>
                <c:formatCode>General</c:formatCode>
                <c:ptCount val="5"/>
                <c:pt idx="0">
                  <c:v>92.137406517985127</c:v>
                </c:pt>
                <c:pt idx="1">
                  <c:v>65.919571918097063</c:v>
                </c:pt>
                <c:pt idx="2">
                  <c:v>58.08150129038372</c:v>
                </c:pt>
                <c:pt idx="3">
                  <c:v>21.82250155988924</c:v>
                </c:pt>
                <c:pt idx="4">
                  <c:v>15.646752382573876</c:v>
                </c:pt>
              </c:numCache>
            </c:numRef>
          </c:xVal>
          <c:yVal>
            <c:numRef>
              <c:f>'Control_0004-0009_af1'!$W$18:$W$22</c:f>
              <c:numCache>
                <c:formatCode>General</c:formatCode>
                <c:ptCount val="5"/>
                <c:pt idx="0">
                  <c:v>-42.345427451358844</c:v>
                </c:pt>
                <c:pt idx="1">
                  <c:v>-35.81663361995993</c:v>
                </c:pt>
                <c:pt idx="2">
                  <c:v>-14.755659073776719</c:v>
                </c:pt>
                <c:pt idx="3">
                  <c:v>-12.248681103390563</c:v>
                </c:pt>
                <c:pt idx="4">
                  <c:v>-22.191523860816059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4F-C949-8DA1-A231654B9D3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'Control_0004-0009_af1'!$O$23:$O$27</c:f>
              <c:numCache>
                <c:formatCode>General</c:formatCode>
                <c:ptCount val="5"/>
                <c:pt idx="0">
                  <c:v>13.194215256781906</c:v>
                </c:pt>
                <c:pt idx="1">
                  <c:v>36.06499481313449</c:v>
                </c:pt>
                <c:pt idx="2">
                  <c:v>59.905502306507138</c:v>
                </c:pt>
                <c:pt idx="3">
                  <c:v>77.109977247349619</c:v>
                </c:pt>
                <c:pt idx="4">
                  <c:v>97.55426851059633</c:v>
                </c:pt>
              </c:numCache>
            </c:numRef>
          </c:xVal>
          <c:yVal>
            <c:numRef>
              <c:f>'Control_0004-0009_af1'!$W$23:$W$27</c:f>
              <c:numCache>
                <c:formatCode>General</c:formatCode>
                <c:ptCount val="5"/>
                <c:pt idx="0">
                  <c:v>-23.286323214868005</c:v>
                </c:pt>
                <c:pt idx="1">
                  <c:v>-15.416924096464836</c:v>
                </c:pt>
                <c:pt idx="2">
                  <c:v>-26.758449675435372</c:v>
                </c:pt>
                <c:pt idx="3">
                  <c:v>-21.101061407875587</c:v>
                </c:pt>
                <c:pt idx="4">
                  <c:v>-26.003199180677804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F-C949-8DA1-A231654B9D3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'Control_0004-0009_af1'!$O$6:$O$10</c:f>
              <c:numCache>
                <c:formatCode>General</c:formatCode>
                <c:ptCount val="5"/>
                <c:pt idx="0">
                  <c:v>17.694147188910108</c:v>
                </c:pt>
                <c:pt idx="1">
                  <c:v>35.408066691557849</c:v>
                </c:pt>
                <c:pt idx="2">
                  <c:v>60.030573723539021</c:v>
                </c:pt>
                <c:pt idx="3">
                  <c:v>79.545381888405828</c:v>
                </c:pt>
                <c:pt idx="4">
                  <c:v>104.16788892038699</c:v>
                </c:pt>
              </c:numCache>
            </c:numRef>
          </c:xVal>
          <c:yVal>
            <c:numRef>
              <c:f>'Control_0004-0009_af1'!$P$6:$P$10</c:f>
              <c:numCache>
                <c:formatCode>General</c:formatCode>
                <c:ptCount val="5"/>
                <c:pt idx="0">
                  <c:v>18.531742410005332</c:v>
                </c:pt>
                <c:pt idx="1">
                  <c:v>12.034277069296232</c:v>
                </c:pt>
                <c:pt idx="2">
                  <c:v>21.293442661294115</c:v>
                </c:pt>
                <c:pt idx="3">
                  <c:v>11.086961275015669</c:v>
                </c:pt>
                <c:pt idx="4">
                  <c:v>20.346126867013552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4F-C949-8DA1-A231654B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'COL_0007-0017'!$D$10:$D$11</c:f>
              <c:numCache>
                <c:formatCode>General</c:formatCode>
                <c:ptCount val="2"/>
                <c:pt idx="0">
                  <c:v>-66.495446083640502</c:v>
                </c:pt>
                <c:pt idx="1">
                  <c:v>66.495446083640502</c:v>
                </c:pt>
              </c:numCache>
            </c:numRef>
          </c:xVal>
          <c:yVal>
            <c:numRef>
              <c:f>'COL_0007-0017'!$E$10:$E$11</c:f>
              <c:numCache>
                <c:formatCode>General</c:formatCode>
                <c:ptCount val="2"/>
                <c:pt idx="0">
                  <c:v>82.372164755384517</c:v>
                </c:pt>
                <c:pt idx="1">
                  <c:v>-82.372164755384489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6-4443-BABB-D2EE84127E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'COL_0007-0017'!$L$1:$L$11</c:f>
              <c:numCache>
                <c:formatCode>General</c:formatCode>
                <c:ptCount val="11"/>
                <c:pt idx="0">
                  <c:v>-95.394341580666492</c:v>
                </c:pt>
                <c:pt idx="1">
                  <c:v>-69.394341580666492</c:v>
                </c:pt>
                <c:pt idx="2">
                  <c:v>-67.394341580666492</c:v>
                </c:pt>
                <c:pt idx="3">
                  <c:v>-50.394341580666492</c:v>
                </c:pt>
                <c:pt idx="4">
                  <c:v>-52.394341580666492</c:v>
                </c:pt>
                <c:pt idx="5">
                  <c:v>-28.394341580666492</c:v>
                </c:pt>
                <c:pt idx="6">
                  <c:v>-3.3943415806664916</c:v>
                </c:pt>
                <c:pt idx="7">
                  <c:v>8.6056584193335084</c:v>
                </c:pt>
                <c:pt idx="8">
                  <c:v>36.605658419333508</c:v>
                </c:pt>
                <c:pt idx="9">
                  <c:v>48.605658419333508</c:v>
                </c:pt>
                <c:pt idx="10">
                  <c:v>74.605658419333508</c:v>
                </c:pt>
              </c:numCache>
            </c:numRef>
          </c:xVal>
          <c:yVal>
            <c:numRef>
              <c:f>'COL_0007-0017'!$M$1:$M$11</c:f>
              <c:numCache>
                <c:formatCode>General</c:formatCode>
                <c:ptCount val="11"/>
                <c:pt idx="0">
                  <c:v>-57.196229467214494</c:v>
                </c:pt>
                <c:pt idx="1">
                  <c:v>-41.196229467214494</c:v>
                </c:pt>
                <c:pt idx="2">
                  <c:v>-24.196229467214494</c:v>
                </c:pt>
                <c:pt idx="3">
                  <c:v>-10.196229467214494</c:v>
                </c:pt>
                <c:pt idx="4">
                  <c:v>-0.19622946721449352</c:v>
                </c:pt>
                <c:pt idx="5">
                  <c:v>21.803770532785506</c:v>
                </c:pt>
                <c:pt idx="6">
                  <c:v>24.803770532785506</c:v>
                </c:pt>
                <c:pt idx="7">
                  <c:v>47.803770532785506</c:v>
                </c:pt>
                <c:pt idx="8">
                  <c:v>62.803770532785506</c:v>
                </c:pt>
                <c:pt idx="9">
                  <c:v>57.803770532785506</c:v>
                </c:pt>
                <c:pt idx="10">
                  <c:v>62.803770532785506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6-4443-BABB-D2EE84127E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'COL_0007-0017'!$L$18:$L$27</c:f>
              <c:numCache>
                <c:formatCode>General</c:formatCode>
                <c:ptCount val="10"/>
                <c:pt idx="0">
                  <c:v>-48.394341580666492</c:v>
                </c:pt>
                <c:pt idx="1">
                  <c:v>-40.394341580666492</c:v>
                </c:pt>
                <c:pt idx="2">
                  <c:v>-23.394341580666492</c:v>
                </c:pt>
                <c:pt idx="3">
                  <c:v>-13.394341580666492</c:v>
                </c:pt>
                <c:pt idx="4">
                  <c:v>-16.394341580666492</c:v>
                </c:pt>
                <c:pt idx="5">
                  <c:v>5.6056584193335084</c:v>
                </c:pt>
                <c:pt idx="6">
                  <c:v>11.605658419333508</c:v>
                </c:pt>
                <c:pt idx="7">
                  <c:v>44.605658419333508</c:v>
                </c:pt>
                <c:pt idx="8">
                  <c:v>56.605658419333508</c:v>
                </c:pt>
                <c:pt idx="9">
                  <c:v>83.605658419333508</c:v>
                </c:pt>
              </c:numCache>
            </c:numRef>
          </c:xVal>
          <c:yVal>
            <c:numRef>
              <c:f>'COL_0007-0017'!$M$18:$M$27</c:f>
              <c:numCache>
                <c:formatCode>General</c:formatCode>
                <c:ptCount val="10"/>
                <c:pt idx="0">
                  <c:v>-85.196229467214494</c:v>
                </c:pt>
                <c:pt idx="1">
                  <c:v>-67.196229467214494</c:v>
                </c:pt>
                <c:pt idx="2">
                  <c:v>-63.196229467214494</c:v>
                </c:pt>
                <c:pt idx="3">
                  <c:v>-47.196229467214494</c:v>
                </c:pt>
                <c:pt idx="4">
                  <c:v>-26.196229467214494</c:v>
                </c:pt>
                <c:pt idx="5">
                  <c:v>-13.196229467214494</c:v>
                </c:pt>
                <c:pt idx="6">
                  <c:v>5.8037705327855065</c:v>
                </c:pt>
                <c:pt idx="7">
                  <c:v>11.803770532785506</c:v>
                </c:pt>
                <c:pt idx="8">
                  <c:v>21.803770532785506</c:v>
                </c:pt>
                <c:pt idx="9">
                  <c:v>17.803770532785506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C6-4443-BABB-D2EE84127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'COL_0007-0017'!$G$10:$G$11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'COL_0007-0017'!$H$10:$H$11</c:f>
              <c:numCache>
                <c:formatCode>General</c:formatCode>
                <c:ptCount val="2"/>
                <c:pt idx="0">
                  <c:v>-105.86225898000926</c:v>
                </c:pt>
                <c:pt idx="1">
                  <c:v>105.86225898000924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6-F046-B5CA-AA705966A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'COL_0007-0017'!$N$1:$N$5</c:f>
              <c:numCache>
                <c:formatCode>General</c:formatCode>
                <c:ptCount val="5"/>
                <c:pt idx="0">
                  <c:v>110.15377270893902</c:v>
                </c:pt>
                <c:pt idx="1">
                  <c:v>79.872882693323703</c:v>
                </c:pt>
                <c:pt idx="2">
                  <c:v>67.638428928481673</c:v>
                </c:pt>
                <c:pt idx="3">
                  <c:v>45.616765415210772</c:v>
                </c:pt>
                <c:pt idx="4">
                  <c:v>40.891661906696996</c:v>
                </c:pt>
              </c:numCache>
            </c:numRef>
          </c:xVal>
          <c:yVal>
            <c:numRef>
              <c:f>'COL_0007-0017'!$O$1:$O$5</c:f>
              <c:numCache>
                <c:formatCode>General</c:formatCode>
                <c:ptCount val="5"/>
                <c:pt idx="0">
                  <c:v>-15.415428273730576</c:v>
                </c:pt>
                <c:pt idx="1">
                  <c:v>-11.533714752331989</c:v>
                </c:pt>
                <c:pt idx="2">
                  <c:v>-23.505270251762393</c:v>
                </c:pt>
                <c:pt idx="3">
                  <c:v>-23.720528488012555</c:v>
                </c:pt>
                <c:pt idx="4">
                  <c:v>-32.757861990425248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6-F046-B5CA-AA705966A0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'COL_0007-0017'!$N$18:$N$22</c:f>
              <c:numCache>
                <c:formatCode>General</c:formatCode>
                <c:ptCount val="5"/>
                <c:pt idx="0">
                  <c:v>91.170432729951528</c:v>
                </c:pt>
                <c:pt idx="1">
                  <c:v>73.63920521383487</c:v>
                </c:pt>
                <c:pt idx="2">
                  <c:v>57.898859209214287</c:v>
                </c:pt>
                <c:pt idx="3">
                  <c:v>40.067681194691176</c:v>
                </c:pt>
                <c:pt idx="4">
                  <c:v>29.211235426730326</c:v>
                </c:pt>
              </c:numCache>
            </c:numRef>
          </c:xVal>
          <c:yVal>
            <c:numRef>
              <c:f>'COL_0007-0017'!$O$18:$O$22</c:f>
              <c:numCache>
                <c:formatCode>General</c:formatCode>
                <c:ptCount val="5"/>
                <c:pt idx="0">
                  <c:v>35.893760018837213</c:v>
                </c:pt>
                <c:pt idx="1">
                  <c:v>26.912888024528719</c:v>
                </c:pt>
                <c:pt idx="2">
                  <c:v>34.478699788961187</c:v>
                </c:pt>
                <c:pt idx="3">
                  <c:v>28.310305296519289</c:v>
                </c:pt>
                <c:pt idx="4">
                  <c:v>10.085663042490681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6-F046-B5CA-AA705966A0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'COL_0007-0017'!$N$23:$N$28</c:f>
              <c:numCache>
                <c:formatCode>General</c:formatCode>
                <c:ptCount val="6"/>
                <c:pt idx="0">
                  <c:v>3.9271686639831511</c:v>
                </c:pt>
                <c:pt idx="1">
                  <c:v>-12.675976602862002</c:v>
                </c:pt>
                <c:pt idx="2">
                  <c:v>-42.122298110304854</c:v>
                </c:pt>
                <c:pt idx="3">
                  <c:v>-57.740899619774311</c:v>
                </c:pt>
                <c:pt idx="4">
                  <c:v>-76.237261618157277</c:v>
                </c:pt>
                <c:pt idx="5">
                  <c:v>-96.880917134546991</c:v>
                </c:pt>
              </c:numCache>
            </c:numRef>
          </c:xVal>
          <c:yVal>
            <c:numRef>
              <c:f>'COL_0007-0017'!$O$23:$O$28</c:f>
              <c:numCache>
                <c:formatCode>General</c:formatCode>
                <c:ptCount val="6"/>
                <c:pt idx="0">
                  <c:v>13.789170560633934</c:v>
                </c:pt>
                <c:pt idx="1">
                  <c:v>2.7739280645271247</c:v>
                </c:pt>
                <c:pt idx="2">
                  <c:v>18.833633842663549</c:v>
                </c:pt>
                <c:pt idx="3">
                  <c:v>18.590144852361284</c:v>
                </c:pt>
                <c:pt idx="4">
                  <c:v>38.66213012599016</c:v>
                </c:pt>
                <c:pt idx="5">
                  <c:v>32.193785135141795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46-F046-B5CA-AA705966A06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'COL_0007-0017'!$N$6:$N$11</c:f>
              <c:numCache>
                <c:formatCode>General</c:formatCode>
                <c:ptCount val="6"/>
                <c:pt idx="0">
                  <c:v>8.3981953860280196</c:v>
                </c:pt>
                <c:pt idx="1">
                  <c:v>-12.938874868273638</c:v>
                </c:pt>
                <c:pt idx="2">
                  <c:v>-36.723189138988488</c:v>
                </c:pt>
                <c:pt idx="3">
                  <c:v>-67.932161403875298</c:v>
                </c:pt>
                <c:pt idx="4">
                  <c:v>-74.128786650369307</c:v>
                </c:pt>
                <c:pt idx="5">
                  <c:v>-97.500227406469293</c:v>
                </c:pt>
              </c:numCache>
            </c:numRef>
          </c:xVal>
          <c:yVal>
            <c:numRef>
              <c:f>'COL_0007-0017'!$O$6:$O$11</c:f>
              <c:numCache>
                <c:formatCode>General</c:formatCode>
                <c:ptCount val="6"/>
                <c:pt idx="0">
                  <c:v>-34.801053971166297</c:v>
                </c:pt>
                <c:pt idx="1">
                  <c:v>-21.432081199745326</c:v>
                </c:pt>
                <c:pt idx="2">
                  <c:v>-31.790961190935001</c:v>
                </c:pt>
                <c:pt idx="3">
                  <c:v>-25.874877167738092</c:v>
                </c:pt>
                <c:pt idx="4">
                  <c:v>-14.446761157016418</c:v>
                </c:pt>
                <c:pt idx="5">
                  <c:v>-2.0058706348669375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6-F046-B5CA-AA705966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'COL_0007-0017'!$G$11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'COL_0007-0017'!$H$11</c:f>
              <c:numCache>
                <c:formatCode>General</c:formatCode>
                <c:ptCount val="1"/>
                <c:pt idx="0">
                  <c:v>105.86225898000924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AF48-967A-B477297D92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363119141578939"/>
                  <c:y val="-0.45350089973332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'COL_0007-0017'!$P$1:$P$5</c:f>
              <c:numCache>
                <c:formatCode>General</c:formatCode>
                <c:ptCount val="5"/>
                <c:pt idx="0">
                  <c:v>110.15377270893902</c:v>
                </c:pt>
                <c:pt idx="1">
                  <c:v>79.872882693323703</c:v>
                </c:pt>
                <c:pt idx="2">
                  <c:v>67.638428928481673</c:v>
                </c:pt>
                <c:pt idx="3">
                  <c:v>45.616765415210772</c:v>
                </c:pt>
                <c:pt idx="4">
                  <c:v>40.891661906696996</c:v>
                </c:pt>
              </c:numCache>
            </c:numRef>
          </c:xVal>
          <c:yVal>
            <c:numRef>
              <c:f>'COL_0007-0017'!$Q$1:$Q$5</c:f>
              <c:numCache>
                <c:formatCode>General</c:formatCode>
                <c:ptCount val="5"/>
                <c:pt idx="0">
                  <c:v>-15.415428273730576</c:v>
                </c:pt>
                <c:pt idx="1">
                  <c:v>-11.533714752331989</c:v>
                </c:pt>
                <c:pt idx="2">
                  <c:v>-23.505270251762393</c:v>
                </c:pt>
                <c:pt idx="3">
                  <c:v>-23.720528488012555</c:v>
                </c:pt>
                <c:pt idx="4">
                  <c:v>-32.757861990425248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D-AF48-967A-B477297D92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429745024218766"/>
                  <c:y val="-0.24721720518601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'COL_0007-0017'!$P$18:$P$22</c:f>
              <c:numCache>
                <c:formatCode>General</c:formatCode>
                <c:ptCount val="5"/>
                <c:pt idx="0">
                  <c:v>-91.170432729951528</c:v>
                </c:pt>
                <c:pt idx="1">
                  <c:v>-73.63920521383487</c:v>
                </c:pt>
                <c:pt idx="2">
                  <c:v>-57.898859209214287</c:v>
                </c:pt>
                <c:pt idx="3">
                  <c:v>-40.067681194691176</c:v>
                </c:pt>
                <c:pt idx="4">
                  <c:v>-29.211235426730326</c:v>
                </c:pt>
              </c:numCache>
            </c:numRef>
          </c:xVal>
          <c:yVal>
            <c:numRef>
              <c:f>'COL_0007-0017'!$Q$18:$Q$22</c:f>
              <c:numCache>
                <c:formatCode>General</c:formatCode>
                <c:ptCount val="5"/>
                <c:pt idx="0">
                  <c:v>-35.893760018837213</c:v>
                </c:pt>
                <c:pt idx="1">
                  <c:v>-26.912888024528719</c:v>
                </c:pt>
                <c:pt idx="2">
                  <c:v>-34.478699788961187</c:v>
                </c:pt>
                <c:pt idx="3">
                  <c:v>-28.310305296519289</c:v>
                </c:pt>
                <c:pt idx="4">
                  <c:v>-10.085663042490681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8D-AF48-967A-B477297D92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05055423507625"/>
                  <c:y val="-0.31712581070313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'COL_0007-0017'!$P$23:$P$28</c:f>
              <c:numCache>
                <c:formatCode>General</c:formatCode>
                <c:ptCount val="6"/>
                <c:pt idx="0">
                  <c:v>3.9271686639831511</c:v>
                </c:pt>
                <c:pt idx="1">
                  <c:v>-12.675976602862002</c:v>
                </c:pt>
                <c:pt idx="2">
                  <c:v>-42.122298110304854</c:v>
                </c:pt>
                <c:pt idx="3">
                  <c:v>-57.740899619774311</c:v>
                </c:pt>
                <c:pt idx="4">
                  <c:v>-76.237261618157277</c:v>
                </c:pt>
                <c:pt idx="5">
                  <c:v>-96.880917134546991</c:v>
                </c:pt>
              </c:numCache>
            </c:numRef>
          </c:xVal>
          <c:yVal>
            <c:numRef>
              <c:f>'COL_0007-0017'!$Q$23:$Q$28</c:f>
              <c:numCache>
                <c:formatCode>General</c:formatCode>
                <c:ptCount val="6"/>
                <c:pt idx="0">
                  <c:v>-13.789170560633934</c:v>
                </c:pt>
                <c:pt idx="1">
                  <c:v>-2.7739280645271247</c:v>
                </c:pt>
                <c:pt idx="2">
                  <c:v>-18.833633842663549</c:v>
                </c:pt>
                <c:pt idx="3">
                  <c:v>-18.590144852361284</c:v>
                </c:pt>
                <c:pt idx="4">
                  <c:v>-38.66213012599016</c:v>
                </c:pt>
                <c:pt idx="5">
                  <c:v>-32.193785135141795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8D-AF48-967A-B477297D92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634192420656591E-2"/>
                  <c:y val="-0.3175484490388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'COL_0007-0017'!$P$6:$P$11</c:f>
              <c:numCache>
                <c:formatCode>General</c:formatCode>
                <c:ptCount val="6"/>
                <c:pt idx="0">
                  <c:v>-8.3981953860280196</c:v>
                </c:pt>
                <c:pt idx="1">
                  <c:v>12.938874868273638</c:v>
                </c:pt>
                <c:pt idx="2">
                  <c:v>36.723189138988488</c:v>
                </c:pt>
                <c:pt idx="3">
                  <c:v>67.932161403875298</c:v>
                </c:pt>
                <c:pt idx="4">
                  <c:v>74.128786650369307</c:v>
                </c:pt>
                <c:pt idx="5">
                  <c:v>97.500227406469293</c:v>
                </c:pt>
              </c:numCache>
            </c:numRef>
          </c:xVal>
          <c:yVal>
            <c:numRef>
              <c:f>'COL_0007-0017'!$Q$6:$Q$11</c:f>
              <c:numCache>
                <c:formatCode>General</c:formatCode>
                <c:ptCount val="6"/>
                <c:pt idx="0">
                  <c:v>-34.801053971166297</c:v>
                </c:pt>
                <c:pt idx="1">
                  <c:v>-21.432081199745326</c:v>
                </c:pt>
                <c:pt idx="2">
                  <c:v>-31.790961190935001</c:v>
                </c:pt>
                <c:pt idx="3">
                  <c:v>-25.874877167738092</c:v>
                </c:pt>
                <c:pt idx="4">
                  <c:v>-14.446761157016418</c:v>
                </c:pt>
                <c:pt idx="5">
                  <c:v>-2.0058706348669375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8D-AF48-967A-B477297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'COL_0007-0017'!$G$10:$G$11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'COL_0007-0017'!$H$10:$H$11</c:f>
              <c:numCache>
                <c:formatCode>General</c:formatCode>
                <c:ptCount val="2"/>
                <c:pt idx="0">
                  <c:v>-105.86225898000926</c:v>
                </c:pt>
                <c:pt idx="1">
                  <c:v>105.86225898000924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8-7A4D-AAE8-02C4F843CD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247379642374547"/>
                  <c:y val="8.6580386272614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'COL_0007-0017'!$N$1:$N$12</c:f>
              <c:numCache>
                <c:formatCode>General</c:formatCode>
                <c:ptCount val="12"/>
                <c:pt idx="0">
                  <c:v>110.15377270893902</c:v>
                </c:pt>
                <c:pt idx="1">
                  <c:v>79.872882693323703</c:v>
                </c:pt>
                <c:pt idx="2">
                  <c:v>67.638428928481673</c:v>
                </c:pt>
                <c:pt idx="3">
                  <c:v>45.616765415210772</c:v>
                </c:pt>
                <c:pt idx="4">
                  <c:v>40.891661906696996</c:v>
                </c:pt>
                <c:pt idx="5">
                  <c:v>8.3981953860280196</c:v>
                </c:pt>
                <c:pt idx="6">
                  <c:v>-12.938874868273638</c:v>
                </c:pt>
                <c:pt idx="7">
                  <c:v>-36.723189138988488</c:v>
                </c:pt>
                <c:pt idx="8">
                  <c:v>-67.932161403875298</c:v>
                </c:pt>
                <c:pt idx="9">
                  <c:v>-74.128786650369307</c:v>
                </c:pt>
                <c:pt idx="10">
                  <c:v>-97.500227406469293</c:v>
                </c:pt>
                <c:pt idx="11">
                  <c:v>-119.25017117538582</c:v>
                </c:pt>
              </c:numCache>
            </c:numRef>
          </c:xVal>
          <c:yVal>
            <c:numRef>
              <c:f>'COL_0007-0017'!$O$1:$O$12</c:f>
              <c:numCache>
                <c:formatCode>General</c:formatCode>
                <c:ptCount val="12"/>
                <c:pt idx="0">
                  <c:v>-15.415428273730576</c:v>
                </c:pt>
                <c:pt idx="1">
                  <c:v>-11.533714752331989</c:v>
                </c:pt>
                <c:pt idx="2">
                  <c:v>-23.505270251762393</c:v>
                </c:pt>
                <c:pt idx="3">
                  <c:v>-23.720528488012555</c:v>
                </c:pt>
                <c:pt idx="4">
                  <c:v>-32.757861990425248</c:v>
                </c:pt>
                <c:pt idx="5">
                  <c:v>-34.801053971166297</c:v>
                </c:pt>
                <c:pt idx="6">
                  <c:v>-21.432081199745326</c:v>
                </c:pt>
                <c:pt idx="7">
                  <c:v>-31.790961190935001</c:v>
                </c:pt>
                <c:pt idx="8">
                  <c:v>-25.874877167738092</c:v>
                </c:pt>
                <c:pt idx="9">
                  <c:v>-14.446761157016418</c:v>
                </c:pt>
                <c:pt idx="10">
                  <c:v>-2.0058706348669375</c:v>
                </c:pt>
                <c:pt idx="11">
                  <c:v>-11.436668376785121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8-7A4D-AAE8-02C4F843CD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887404274932599E-2"/>
                  <c:y val="-0.10103827798408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'COL_0007-0017'!$N$18:$N$29</c:f>
              <c:numCache>
                <c:formatCode>General</c:formatCode>
                <c:ptCount val="12"/>
                <c:pt idx="0">
                  <c:v>91.170432729951528</c:v>
                </c:pt>
                <c:pt idx="1">
                  <c:v>73.63920521383487</c:v>
                </c:pt>
                <c:pt idx="2">
                  <c:v>57.898859209214287</c:v>
                </c:pt>
                <c:pt idx="3">
                  <c:v>40.067681194691176</c:v>
                </c:pt>
                <c:pt idx="4">
                  <c:v>29.211235426730326</c:v>
                </c:pt>
                <c:pt idx="5">
                  <c:v>3.9271686639831511</c:v>
                </c:pt>
                <c:pt idx="6">
                  <c:v>-12.675976602862002</c:v>
                </c:pt>
                <c:pt idx="7">
                  <c:v>-42.122298110304854</c:v>
                </c:pt>
                <c:pt idx="8">
                  <c:v>-57.740899619774311</c:v>
                </c:pt>
                <c:pt idx="9">
                  <c:v>-76.237261618157277</c:v>
                </c:pt>
                <c:pt idx="10">
                  <c:v>-96.880917134546991</c:v>
                </c:pt>
                <c:pt idx="11">
                  <c:v>-111.18679363418218</c:v>
                </c:pt>
              </c:numCache>
            </c:numRef>
          </c:xVal>
          <c:yVal>
            <c:numRef>
              <c:f>'COL_0007-0017'!$O$18:$O$29</c:f>
              <c:numCache>
                <c:formatCode>General</c:formatCode>
                <c:ptCount val="12"/>
                <c:pt idx="0">
                  <c:v>35.893760018837213</c:v>
                </c:pt>
                <c:pt idx="1">
                  <c:v>26.912888024528719</c:v>
                </c:pt>
                <c:pt idx="2">
                  <c:v>34.478699788961187</c:v>
                </c:pt>
                <c:pt idx="3">
                  <c:v>28.310305296519289</c:v>
                </c:pt>
                <c:pt idx="4">
                  <c:v>10.085663042490681</c:v>
                </c:pt>
                <c:pt idx="5">
                  <c:v>13.789170560633934</c:v>
                </c:pt>
                <c:pt idx="6">
                  <c:v>2.7739280645271247</c:v>
                </c:pt>
                <c:pt idx="7">
                  <c:v>18.833633842663549</c:v>
                </c:pt>
                <c:pt idx="8">
                  <c:v>18.590144852361284</c:v>
                </c:pt>
                <c:pt idx="9">
                  <c:v>38.66213012599016</c:v>
                </c:pt>
                <c:pt idx="10">
                  <c:v>32.193785135141795</c:v>
                </c:pt>
                <c:pt idx="11">
                  <c:v>46.312634152578923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8-7A4D-AAE8-02C4F843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'Control_0004-0009_af1'!$G$10:$G$11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'Control_0004-0009_af1'!$H$10:$H$11</c:f>
              <c:numCache>
                <c:formatCode>General</c:formatCode>
                <c:ptCount val="2"/>
                <c:pt idx="0">
                  <c:v>-91.081455067994384</c:v>
                </c:pt>
                <c:pt idx="1">
                  <c:v>91.081455067994341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E-5647-BCC4-4C865B41B66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774076317383404E-3"/>
                  <c:y val="-0.10958106909171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'Control_0004-0009_af1'!$O$1:$O$14</c:f>
              <c:numCache>
                <c:formatCode>General</c:formatCode>
                <c:ptCount val="14"/>
                <c:pt idx="0">
                  <c:v>-98.70644518802419</c:v>
                </c:pt>
                <c:pt idx="1">
                  <c:v>-73.780054688549924</c:v>
                </c:pt>
                <c:pt idx="2">
                  <c:v>-58.836751785141288</c:v>
                </c:pt>
                <c:pt idx="3">
                  <c:v>-28.449617764469078</c:v>
                </c:pt>
                <c:pt idx="4">
                  <c:v>-15.168636311458435</c:v>
                </c:pt>
                <c:pt idx="5">
                  <c:v>17.694147188910108</c:v>
                </c:pt>
                <c:pt idx="6">
                  <c:v>35.408066691557849</c:v>
                </c:pt>
                <c:pt idx="7">
                  <c:v>60.030573723539021</c:v>
                </c:pt>
                <c:pt idx="8">
                  <c:v>79.545381888405828</c:v>
                </c:pt>
                <c:pt idx="9">
                  <c:v>104.16788892038699</c:v>
                </c:pt>
                <c:pt idx="10">
                  <c:v>5.4614437323627953</c:v>
                </c:pt>
                <c:pt idx="12">
                  <c:v>-44.058765137404684</c:v>
                </c:pt>
                <c:pt idx="13">
                  <c:v>48.169542373103198</c:v>
                </c:pt>
              </c:numCache>
            </c:numRef>
          </c:xVal>
          <c:yVal>
            <c:numRef>
              <c:f>'Control_0004-0009_af1'!$P$1:$P$14</c:f>
              <c:numCache>
                <c:formatCode>General</c:formatCode>
                <c:ptCount val="14"/>
                <c:pt idx="0">
                  <c:v>8.3876754593791425</c:v>
                </c:pt>
                <c:pt idx="1">
                  <c:v>6.4706317280785246</c:v>
                </c:pt>
                <c:pt idx="2">
                  <c:v>22.893107130312472</c:v>
                </c:pt>
                <c:pt idx="3">
                  <c:v>24.16671853482562</c:v>
                </c:pt>
                <c:pt idx="4">
                  <c:v>9.5853766334508599</c:v>
                </c:pt>
                <c:pt idx="5">
                  <c:v>18.531742410005332</c:v>
                </c:pt>
                <c:pt idx="6">
                  <c:v>12.034277069296232</c:v>
                </c:pt>
                <c:pt idx="7">
                  <c:v>21.293442661294115</c:v>
                </c:pt>
                <c:pt idx="8">
                  <c:v>11.086961275015669</c:v>
                </c:pt>
                <c:pt idx="9">
                  <c:v>20.346126867013552</c:v>
                </c:pt>
                <c:pt idx="12">
                  <c:v>15.778958506666868</c:v>
                </c:pt>
                <c:pt idx="13">
                  <c:v>15.736605853902837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E-5647-BCC4-4C865B41B66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1506284070260449E-3"/>
                  <c:y val="0.25121769990018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731677771047848E-2"/>
                  <c:y val="0.15353637573472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'Control_0004-0009_af1'!$O$18:$O$33</c:f>
              <c:numCache>
                <c:formatCode>General</c:formatCode>
                <c:ptCount val="16"/>
                <c:pt idx="0">
                  <c:v>-92.137406517985127</c:v>
                </c:pt>
                <c:pt idx="1">
                  <c:v>-65.919571918097063</c:v>
                </c:pt>
                <c:pt idx="2">
                  <c:v>-58.08150129038372</c:v>
                </c:pt>
                <c:pt idx="3">
                  <c:v>-21.82250155988924</c:v>
                </c:pt>
                <c:pt idx="4">
                  <c:v>-15.646752382573876</c:v>
                </c:pt>
                <c:pt idx="5">
                  <c:v>13.194215256781906</c:v>
                </c:pt>
                <c:pt idx="6">
                  <c:v>36.06499481313449</c:v>
                </c:pt>
                <c:pt idx="7">
                  <c:v>59.905502306507138</c:v>
                </c:pt>
                <c:pt idx="8">
                  <c:v>77.109977247349619</c:v>
                </c:pt>
                <c:pt idx="9">
                  <c:v>97.55426851059633</c:v>
                </c:pt>
                <c:pt idx="10">
                  <c:v>5.4168619926112029</c:v>
                </c:pt>
                <c:pt idx="11">
                  <c:v>5.4391528624869991</c:v>
                </c:pt>
                <c:pt idx="12">
                  <c:v>5.9717456845924895E-2</c:v>
                </c:pt>
                <c:pt idx="14">
                  <c:v>-40.367581787735979</c:v>
                </c:pt>
                <c:pt idx="15">
                  <c:v>46.568672405943289</c:v>
                </c:pt>
              </c:numCache>
            </c:numRef>
          </c:xVal>
          <c:yVal>
            <c:numRef>
              <c:f>'Control_0004-0009_af1'!$R$18:$R$33</c:f>
              <c:numCache>
                <c:formatCode>General</c:formatCode>
                <c:ptCount val="16"/>
                <c:pt idx="0">
                  <c:v>42.345427451358844</c:v>
                </c:pt>
                <c:pt idx="1">
                  <c:v>35.81663361995993</c:v>
                </c:pt>
                <c:pt idx="2">
                  <c:v>14.755659073776719</c:v>
                </c:pt>
                <c:pt idx="3">
                  <c:v>12.248681103390563</c:v>
                </c:pt>
                <c:pt idx="4">
                  <c:v>22.191523860816059</c:v>
                </c:pt>
                <c:pt idx="5">
                  <c:v>23.286323214868005</c:v>
                </c:pt>
                <c:pt idx="6">
                  <c:v>15.416924096464836</c:v>
                </c:pt>
                <c:pt idx="7">
                  <c:v>26.758449675435372</c:v>
                </c:pt>
                <c:pt idx="8">
                  <c:v>21.101061407875587</c:v>
                </c:pt>
                <c:pt idx="9">
                  <c:v>26.003199180677804</c:v>
                </c:pt>
                <c:pt idx="14">
                  <c:v>21.253124414485818</c:v>
                </c:pt>
                <c:pt idx="15">
                  <c:v>21.640689598660952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2E-5647-BCC4-4C865B41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'Control_0004-0009_af1'!$G$10:$G$11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'Control_0004-0009_af1'!$H$10:$H$11</c:f>
              <c:numCache>
                <c:formatCode>General</c:formatCode>
                <c:ptCount val="2"/>
                <c:pt idx="0">
                  <c:v>-91.081455067994384</c:v>
                </c:pt>
                <c:pt idx="1">
                  <c:v>91.081455067994341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6-6F42-874A-B39B925012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930843369985587E-2"/>
                  <c:y val="-7.4354888709777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'Control_0004-0009_af1'!$O$5:$O$6</c:f>
              <c:numCache>
                <c:formatCode>General</c:formatCode>
                <c:ptCount val="2"/>
                <c:pt idx="0">
                  <c:v>-15.168636311458435</c:v>
                </c:pt>
                <c:pt idx="1">
                  <c:v>17.694147188910108</c:v>
                </c:pt>
              </c:numCache>
            </c:numRef>
          </c:xVal>
          <c:yVal>
            <c:numRef>
              <c:f>'Control_0004-0009_af1'!$P$5:$P$6</c:f>
              <c:numCache>
                <c:formatCode>General</c:formatCode>
                <c:ptCount val="2"/>
                <c:pt idx="0">
                  <c:v>9.5853766334508599</c:v>
                </c:pt>
                <c:pt idx="1">
                  <c:v>18.531742410005332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6-6F42-874A-B39B925012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558748618699929E-3"/>
                  <c:y val="0.16257083514167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'Control_0004-0009_af1'!$O$22:$O$23</c:f>
              <c:numCache>
                <c:formatCode>General</c:formatCode>
                <c:ptCount val="2"/>
                <c:pt idx="0">
                  <c:v>-15.646752382573876</c:v>
                </c:pt>
                <c:pt idx="1">
                  <c:v>13.194215256781906</c:v>
                </c:pt>
              </c:numCache>
            </c:numRef>
          </c:xVal>
          <c:yVal>
            <c:numRef>
              <c:f>'Control_0004-0009_af1'!$P$22:$P$23</c:f>
              <c:numCache>
                <c:formatCode>General</c:formatCode>
                <c:ptCount val="2"/>
                <c:pt idx="0">
                  <c:v>-22.191523860816059</c:v>
                </c:pt>
                <c:pt idx="1">
                  <c:v>-23.286323214868005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96-6F42-874A-B39B92501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20447"/>
        <c:axId val="1854074143"/>
      </c:scatterChart>
      <c:valAx>
        <c:axId val="18539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4074143"/>
        <c:crosses val="autoZero"/>
        <c:crossBetween val="midCat"/>
      </c:valAx>
      <c:valAx>
        <c:axId val="18540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39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'Control_0004-0009_af1'!$N$61:$N$72</c:f>
              <c:numCache>
                <c:formatCode>General</c:formatCode>
                <c:ptCount val="12"/>
                <c:pt idx="0">
                  <c:v>-98.70644518802419</c:v>
                </c:pt>
                <c:pt idx="1">
                  <c:v>-44.058765137404684</c:v>
                </c:pt>
                <c:pt idx="2">
                  <c:v>0</c:v>
                </c:pt>
                <c:pt idx="3">
                  <c:v>48.169542373103198</c:v>
                </c:pt>
                <c:pt idx="4">
                  <c:v>104.16788892038699</c:v>
                </c:pt>
                <c:pt idx="7">
                  <c:v>-92.137406517985127</c:v>
                </c:pt>
                <c:pt idx="8">
                  <c:v>-40.367581787735979</c:v>
                </c:pt>
                <c:pt idx="9">
                  <c:v>0</c:v>
                </c:pt>
                <c:pt idx="10">
                  <c:v>46.568672405943289</c:v>
                </c:pt>
                <c:pt idx="11">
                  <c:v>97.55426851059633</c:v>
                </c:pt>
              </c:numCache>
            </c:numRef>
          </c:xVal>
          <c:yVal>
            <c:numRef>
              <c:f>'Control_0004-0009_af1'!$O$61:$O$72</c:f>
              <c:numCache>
                <c:formatCode>General</c:formatCode>
                <c:ptCount val="12"/>
                <c:pt idx="0">
                  <c:v>8.3876754593791425</c:v>
                </c:pt>
                <c:pt idx="1">
                  <c:v>15.778958506666868</c:v>
                </c:pt>
                <c:pt idx="2">
                  <c:v>13.715</c:v>
                </c:pt>
                <c:pt idx="3">
                  <c:v>15.736605853902837</c:v>
                </c:pt>
                <c:pt idx="4">
                  <c:v>20.346126867013552</c:v>
                </c:pt>
                <c:pt idx="7">
                  <c:v>-42.345427451358844</c:v>
                </c:pt>
                <c:pt idx="8">
                  <c:v>-21.253124414485818</c:v>
                </c:pt>
                <c:pt idx="9">
                  <c:v>-22.785</c:v>
                </c:pt>
                <c:pt idx="10">
                  <c:v>-21.640689598660952</c:v>
                </c:pt>
                <c:pt idx="11">
                  <c:v>-26.003199180677804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0-7745-B6D9-F3CBAEEC34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'Control_0004-0009_af1'!$P$78:$P$82</c:f>
              <c:numCache>
                <c:formatCode>General</c:formatCode>
                <c:ptCount val="5"/>
                <c:pt idx="0">
                  <c:v>-72.046159908821977</c:v>
                </c:pt>
                <c:pt idx="1">
                  <c:v>-18.734626971231556</c:v>
                </c:pt>
                <c:pt idx="2">
                  <c:v>0</c:v>
                </c:pt>
                <c:pt idx="3">
                  <c:v>24.629605034958196</c:v>
                </c:pt>
                <c:pt idx="4">
                  <c:v>78.189916021484365</c:v>
                </c:pt>
              </c:numCache>
            </c:numRef>
          </c:xVal>
          <c:yVal>
            <c:numRef>
              <c:f>'Control_0004-0009_af1'!$Q$78:$Q$82</c:f>
              <c:numCache>
                <c:formatCode>General</c:formatCode>
                <c:ptCount val="5"/>
                <c:pt idx="0">
                  <c:v>-30.972573381698499</c:v>
                </c:pt>
                <c:pt idx="1">
                  <c:v>-17.220102482103311</c:v>
                </c:pt>
                <c:pt idx="2">
                  <c:v>-22.785</c:v>
                </c:pt>
                <c:pt idx="3">
                  <c:v>-19.351623655666423</c:v>
                </c:pt>
                <c:pt idx="4">
                  <c:v>-24.620903421329587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10-7745-B6D9-F3CBAEEC34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'Control_0004-0009_af1'!$O$18:$O$27</c:f>
              <c:numCache>
                <c:formatCode>General</c:formatCode>
                <c:ptCount val="10"/>
                <c:pt idx="0">
                  <c:v>-92.137406517985127</c:v>
                </c:pt>
                <c:pt idx="1">
                  <c:v>-65.919571918097063</c:v>
                </c:pt>
                <c:pt idx="2">
                  <c:v>-58.08150129038372</c:v>
                </c:pt>
                <c:pt idx="3">
                  <c:v>-21.82250155988924</c:v>
                </c:pt>
                <c:pt idx="4">
                  <c:v>-15.646752382573876</c:v>
                </c:pt>
                <c:pt idx="5">
                  <c:v>13.194215256781906</c:v>
                </c:pt>
                <c:pt idx="6">
                  <c:v>36.06499481313449</c:v>
                </c:pt>
                <c:pt idx="7">
                  <c:v>59.905502306507138</c:v>
                </c:pt>
                <c:pt idx="8">
                  <c:v>77.109977247349619</c:v>
                </c:pt>
                <c:pt idx="9">
                  <c:v>97.55426851059633</c:v>
                </c:pt>
              </c:numCache>
            </c:numRef>
          </c:xVal>
          <c:yVal>
            <c:numRef>
              <c:f>'Control_0004-0009_af1'!$P$18:$P$27</c:f>
              <c:numCache>
                <c:formatCode>General</c:formatCode>
                <c:ptCount val="10"/>
                <c:pt idx="0">
                  <c:v>-42.345427451358844</c:v>
                </c:pt>
                <c:pt idx="1">
                  <c:v>-35.81663361995993</c:v>
                </c:pt>
                <c:pt idx="2">
                  <c:v>-14.755659073776719</c:v>
                </c:pt>
                <c:pt idx="3">
                  <c:v>-12.248681103390563</c:v>
                </c:pt>
                <c:pt idx="4">
                  <c:v>-22.191523860816059</c:v>
                </c:pt>
                <c:pt idx="5">
                  <c:v>-23.286323214868005</c:v>
                </c:pt>
                <c:pt idx="6">
                  <c:v>-15.416924096464836</c:v>
                </c:pt>
                <c:pt idx="7">
                  <c:v>-26.758449675435372</c:v>
                </c:pt>
                <c:pt idx="8">
                  <c:v>-21.101061407875587</c:v>
                </c:pt>
                <c:pt idx="9">
                  <c:v>-26.003199180677804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0-7745-B6D9-F3CBAEEC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58719"/>
        <c:axId val="1956208639"/>
      </c:scatterChart>
      <c:valAx>
        <c:axId val="195655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6208639"/>
        <c:crosses val="autoZero"/>
        <c:crossBetween val="midCat"/>
      </c:valAx>
      <c:valAx>
        <c:axId val="19562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655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image" Target="../media/image1.tif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8.xml"/><Relationship Id="rId5" Type="http://schemas.openxmlformats.org/officeDocument/2006/relationships/image" Target="../media/image9.png"/><Relationship Id="rId4" Type="http://schemas.openxmlformats.org/officeDocument/2006/relationships/chart" Target="../charts/chart5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3.xml"/><Relationship Id="rId5" Type="http://schemas.openxmlformats.org/officeDocument/2006/relationships/image" Target="../media/image9.png"/><Relationship Id="rId4" Type="http://schemas.openxmlformats.org/officeDocument/2006/relationships/chart" Target="../charts/chart6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3.xml"/><Relationship Id="rId7" Type="http://schemas.openxmlformats.org/officeDocument/2006/relationships/chart" Target="../charts/chart16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openxmlformats.org/officeDocument/2006/relationships/image" Target="../media/image2.png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image" Target="../media/image3.tif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8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image" Target="../media/image4.png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3.xml"/><Relationship Id="rId5" Type="http://schemas.openxmlformats.org/officeDocument/2006/relationships/image" Target="../media/image5.png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8.xml"/><Relationship Id="rId5" Type="http://schemas.openxmlformats.org/officeDocument/2006/relationships/image" Target="../media/image6.png"/><Relationship Id="rId4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7" Type="http://schemas.openxmlformats.org/officeDocument/2006/relationships/chart" Target="../charts/chart43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8.xml"/><Relationship Id="rId5" Type="http://schemas.openxmlformats.org/officeDocument/2006/relationships/image" Target="../media/image8.png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3.xml"/><Relationship Id="rId5" Type="http://schemas.openxmlformats.org/officeDocument/2006/relationships/image" Target="../media/image9.png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50</xdr:row>
      <xdr:rowOff>55033</xdr:rowOff>
    </xdr:from>
    <xdr:to>
      <xdr:col>5</xdr:col>
      <xdr:colOff>6350</xdr:colOff>
      <xdr:row>65</xdr:row>
      <xdr:rowOff>4233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E65973-0C8C-7440-93E7-0B0219C48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448734</xdr:colOff>
      <xdr:row>24</xdr:row>
      <xdr:rowOff>59266</xdr:rowOff>
    </xdr:from>
    <xdr:to>
      <xdr:col>5</xdr:col>
      <xdr:colOff>622300</xdr:colOff>
      <xdr:row>36</xdr:row>
      <xdr:rowOff>237066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ECD3DE-B662-C742-A04A-7DF38B73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592667</xdr:colOff>
      <xdr:row>38</xdr:row>
      <xdr:rowOff>228600</xdr:rowOff>
    </xdr:from>
    <xdr:to>
      <xdr:col>20</xdr:col>
      <xdr:colOff>160867</xdr:colOff>
      <xdr:row>53</xdr:row>
      <xdr:rowOff>25400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C846777-52C1-5A4E-874F-018E21CFD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495300</xdr:colOff>
      <xdr:row>35</xdr:row>
      <xdr:rowOff>200439</xdr:rowOff>
    </xdr:from>
    <xdr:to>
      <xdr:col>27</xdr:col>
      <xdr:colOff>386293</xdr:colOff>
      <xdr:row>75</xdr:row>
      <xdr:rowOff>249215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0A69D9-F532-0B48-8DA2-55E2C6B34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738631</xdr:colOff>
      <xdr:row>37</xdr:row>
      <xdr:rowOff>74065</xdr:rowOff>
    </xdr:from>
    <xdr:to>
      <xdr:col>31</xdr:col>
      <xdr:colOff>370332</xdr:colOff>
      <xdr:row>47</xdr:row>
      <xdr:rowOff>10565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A7E6492-E144-3A4F-9AD0-0698FACC6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08631" y="9472065"/>
          <a:ext cx="2489201" cy="2476500"/>
        </a:xfrm>
        <a:prstGeom prst="rect">
          <a:avLst/>
        </a:prstGeom>
      </xdr:spPr>
    </xdr:pic>
    <xdr:clientData/>
  </xdr:twoCellAnchor>
  <xdr:twoCellAnchor>
    <xdr:from>
      <xdr:col>26</xdr:col>
      <xdr:colOff>630576</xdr:colOff>
      <xdr:row>40</xdr:row>
      <xdr:rowOff>73354</xdr:rowOff>
    </xdr:from>
    <xdr:to>
      <xdr:col>28</xdr:col>
      <xdr:colOff>96204</xdr:colOff>
      <xdr:row>45</xdr:row>
      <xdr:rowOff>170791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FD47F04-0339-6D43-A86B-D03C84D6583A}"/>
            </a:ext>
          </a:extLst>
        </xdr:cNvPr>
        <xdr:cNvSpPr>
          <a:spLocks noChangeAspect="1"/>
        </xdr:cNvSpPr>
      </xdr:nvSpPr>
      <xdr:spPr>
        <a:xfrm>
          <a:off x="25530904" y="10066797"/>
          <a:ext cx="1381038" cy="13466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406400</xdr:colOff>
      <xdr:row>5</xdr:row>
      <xdr:rowOff>215900</xdr:rowOff>
    </xdr:from>
    <xdr:to>
      <xdr:col>27</xdr:col>
      <xdr:colOff>927100</xdr:colOff>
      <xdr:row>20</xdr:row>
      <xdr:rowOff>12700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266868F-6D22-5848-9A12-920501D01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444500</xdr:colOff>
      <xdr:row>21</xdr:row>
      <xdr:rowOff>101600</xdr:rowOff>
    </xdr:from>
    <xdr:to>
      <xdr:col>29</xdr:col>
      <xdr:colOff>12700</xdr:colOff>
      <xdr:row>35</xdr:row>
      <xdr:rowOff>152400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7A93572-E2A2-4B40-BF85-7BBDBA45B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39</xdr:row>
      <xdr:rowOff>203200</xdr:rowOff>
    </xdr:from>
    <xdr:to>
      <xdr:col>20</xdr:col>
      <xdr:colOff>635000</xdr:colOff>
      <xdr:row>54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D0A46419-2A7C-3248-89CA-43A95DACB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685800</xdr:colOff>
      <xdr:row>61</xdr:row>
      <xdr:rowOff>190500</xdr:rowOff>
    </xdr:from>
    <xdr:to>
      <xdr:col>10</xdr:col>
      <xdr:colOff>859366</xdr:colOff>
      <xdr:row>74</xdr:row>
      <xdr:rowOff>114300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424E764-10C4-0245-9900-190A93813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819150</xdr:colOff>
      <xdr:row>81</xdr:row>
      <xdr:rowOff>158750</xdr:rowOff>
    </xdr:from>
    <xdr:to>
      <xdr:col>21</xdr:col>
      <xdr:colOff>628650</xdr:colOff>
      <xdr:row>92</xdr:row>
      <xdr:rowOff>107950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A359FC2-81E6-264E-8393-B88D578A2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685800</xdr:colOff>
      <xdr:row>16</xdr:row>
      <xdr:rowOff>152400</xdr:rowOff>
    </xdr:from>
    <xdr:to>
      <xdr:col>8</xdr:col>
      <xdr:colOff>859366</xdr:colOff>
      <xdr:row>29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F62E3296-0775-8048-A0F8-7D3907D5B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19</xdr:row>
      <xdr:rowOff>88900</xdr:rowOff>
    </xdr:from>
    <xdr:to>
      <xdr:col>3</xdr:col>
      <xdr:colOff>889000</xdr:colOff>
      <xdr:row>34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2C7CA1-9845-7B41-943A-21389D964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901700</xdr:colOff>
      <xdr:row>20</xdr:row>
      <xdr:rowOff>0</xdr:rowOff>
    </xdr:from>
    <xdr:to>
      <xdr:col>8</xdr:col>
      <xdr:colOff>127000</xdr:colOff>
      <xdr:row>32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7105B7-D5DD-BF44-BC5C-F1C2B051C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252883</xdr:colOff>
      <xdr:row>32</xdr:row>
      <xdr:rowOff>195524</xdr:rowOff>
    </xdr:from>
    <xdr:to>
      <xdr:col>14</xdr:col>
      <xdr:colOff>773583</xdr:colOff>
      <xdr:row>46</xdr:row>
      <xdr:rowOff>246324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CC49805-8E66-734B-A668-AB3AE09AF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79246</xdr:colOff>
      <xdr:row>4</xdr:row>
      <xdr:rowOff>223297</xdr:rowOff>
    </xdr:from>
    <xdr:to>
      <xdr:col>24</xdr:col>
      <xdr:colOff>27912</xdr:colOff>
      <xdr:row>31</xdr:row>
      <xdr:rowOff>40948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1B1FE37-2788-454A-835E-46F374031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86029</xdr:colOff>
      <xdr:row>32</xdr:row>
      <xdr:rowOff>54906</xdr:rowOff>
    </xdr:from>
    <xdr:to>
      <xdr:col>18</xdr:col>
      <xdr:colOff>510106</xdr:colOff>
      <xdr:row>37</xdr:row>
      <xdr:rowOff>156506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51A5F14-C9FC-EA44-924C-6610BA4F6296}"/>
            </a:ext>
          </a:extLst>
        </xdr:cNvPr>
        <xdr:cNvSpPr>
          <a:spLocks noChangeAspect="1"/>
        </xdr:cNvSpPr>
      </xdr:nvSpPr>
      <xdr:spPr>
        <a:xfrm>
          <a:off x="16278529" y="8182906"/>
          <a:ext cx="1376577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432636</xdr:colOff>
      <xdr:row>33</xdr:row>
      <xdr:rowOff>55824</xdr:rowOff>
    </xdr:from>
    <xdr:to>
      <xdr:col>22</xdr:col>
      <xdr:colOff>909514</xdr:colOff>
      <xdr:row>42</xdr:row>
      <xdr:rowOff>169845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FCBD995-A6CB-D34F-8BD5-13954741B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82636" y="8437824"/>
          <a:ext cx="2381878" cy="2400021"/>
        </a:xfrm>
        <a:prstGeom prst="rect">
          <a:avLst/>
        </a:prstGeom>
      </xdr:spPr>
    </xdr:pic>
    <xdr:clientData/>
  </xdr:twoCellAnchor>
  <xdr:twoCellAnchor>
    <xdr:from>
      <xdr:col>5</xdr:col>
      <xdr:colOff>265165</xdr:colOff>
      <xdr:row>11</xdr:row>
      <xdr:rowOff>41869</xdr:rowOff>
    </xdr:from>
    <xdr:to>
      <xdr:col>9</xdr:col>
      <xdr:colOff>439476</xdr:colOff>
      <xdr:row>23</xdr:row>
      <xdr:rowOff>219669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01ABD1A-0F4C-EE4C-9989-DFC54651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19</xdr:row>
      <xdr:rowOff>88900</xdr:rowOff>
    </xdr:from>
    <xdr:to>
      <xdr:col>3</xdr:col>
      <xdr:colOff>889000</xdr:colOff>
      <xdr:row>34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4CDF24-D2BD-714E-8BDA-61079B0CF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901700</xdr:colOff>
      <xdr:row>20</xdr:row>
      <xdr:rowOff>0</xdr:rowOff>
    </xdr:from>
    <xdr:to>
      <xdr:col>8</xdr:col>
      <xdr:colOff>127000</xdr:colOff>
      <xdr:row>32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F4598B-4E4F-394F-9798-8551FC6D2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252883</xdr:colOff>
      <xdr:row>32</xdr:row>
      <xdr:rowOff>195524</xdr:rowOff>
    </xdr:from>
    <xdr:to>
      <xdr:col>14</xdr:col>
      <xdr:colOff>773583</xdr:colOff>
      <xdr:row>46</xdr:row>
      <xdr:rowOff>246324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B5250A-AFAA-CE43-8CDB-4649D8C8C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79246</xdr:colOff>
      <xdr:row>4</xdr:row>
      <xdr:rowOff>223297</xdr:rowOff>
    </xdr:from>
    <xdr:to>
      <xdr:col>24</xdr:col>
      <xdr:colOff>27912</xdr:colOff>
      <xdr:row>31</xdr:row>
      <xdr:rowOff>40948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87AF6F6-899E-C943-8DC9-5643781C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86029</xdr:colOff>
      <xdr:row>32</xdr:row>
      <xdr:rowOff>54906</xdr:rowOff>
    </xdr:from>
    <xdr:to>
      <xdr:col>18</xdr:col>
      <xdr:colOff>510106</xdr:colOff>
      <xdr:row>37</xdr:row>
      <xdr:rowOff>156506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51D2C5B-FDB0-1E47-88F6-BA694B9EF31E}"/>
            </a:ext>
          </a:extLst>
        </xdr:cNvPr>
        <xdr:cNvSpPr>
          <a:spLocks noChangeAspect="1"/>
        </xdr:cNvSpPr>
      </xdr:nvSpPr>
      <xdr:spPr>
        <a:xfrm>
          <a:off x="16278529" y="8182906"/>
          <a:ext cx="1376577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432636</xdr:colOff>
      <xdr:row>33</xdr:row>
      <xdr:rowOff>55824</xdr:rowOff>
    </xdr:from>
    <xdr:to>
      <xdr:col>22</xdr:col>
      <xdr:colOff>909514</xdr:colOff>
      <xdr:row>42</xdr:row>
      <xdr:rowOff>169845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6F2E11C-B998-6C49-9665-818AC5E8E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82636" y="8437824"/>
          <a:ext cx="2381878" cy="2400021"/>
        </a:xfrm>
        <a:prstGeom prst="rect">
          <a:avLst/>
        </a:prstGeom>
      </xdr:spPr>
    </xdr:pic>
    <xdr:clientData/>
  </xdr:twoCellAnchor>
  <xdr:twoCellAnchor>
    <xdr:from>
      <xdr:col>5</xdr:col>
      <xdr:colOff>265165</xdr:colOff>
      <xdr:row>11</xdr:row>
      <xdr:rowOff>41869</xdr:rowOff>
    </xdr:from>
    <xdr:to>
      <xdr:col>9</xdr:col>
      <xdr:colOff>439476</xdr:colOff>
      <xdr:row>23</xdr:row>
      <xdr:rowOff>219669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F516D60-3D57-1A43-97DC-A03AD0D67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55033</xdr:rowOff>
    </xdr:from>
    <xdr:to>
      <xdr:col>3</xdr:col>
      <xdr:colOff>577850</xdr:colOff>
      <xdr:row>32</xdr:row>
      <xdr:rowOff>4233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270646-D36B-B94E-B081-7E8E5AF05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766234</xdr:colOff>
      <xdr:row>15</xdr:row>
      <xdr:rowOff>186266</xdr:rowOff>
    </xdr:from>
    <xdr:to>
      <xdr:col>7</xdr:col>
      <xdr:colOff>939800</xdr:colOff>
      <xdr:row>28</xdr:row>
      <xdr:rowOff>110066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3C4644-0DB7-6B46-9142-45782FAA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249767</xdr:colOff>
      <xdr:row>40</xdr:row>
      <xdr:rowOff>165100</xdr:rowOff>
    </xdr:from>
    <xdr:to>
      <xdr:col>22</xdr:col>
      <xdr:colOff>770467</xdr:colOff>
      <xdr:row>54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1E96A15-148F-2449-8EA5-DF0CD902E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596026</xdr:colOff>
      <xdr:row>7</xdr:row>
      <xdr:rowOff>76200</xdr:rowOff>
    </xdr:from>
    <xdr:to>
      <xdr:col>25</xdr:col>
      <xdr:colOff>171989</xdr:colOff>
      <xdr:row>28</xdr:row>
      <xdr:rowOff>12700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F0FD28D-12F7-3741-B7CE-5368A03E4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</xdr:colOff>
      <xdr:row>33</xdr:row>
      <xdr:rowOff>156633</xdr:rowOff>
    </xdr:from>
    <xdr:to>
      <xdr:col>18</xdr:col>
      <xdr:colOff>470958</xdr:colOff>
      <xdr:row>39</xdr:row>
      <xdr:rowOff>4233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1DD2901-0515-8E40-9F1C-0DF30D81C370}"/>
            </a:ext>
          </a:extLst>
        </xdr:cNvPr>
        <xdr:cNvSpPr>
          <a:spLocks noChangeAspect="1"/>
        </xdr:cNvSpPr>
      </xdr:nvSpPr>
      <xdr:spPr>
        <a:xfrm>
          <a:off x="15287625" y="8538633"/>
          <a:ext cx="1375833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88900</xdr:colOff>
      <xdr:row>30</xdr:row>
      <xdr:rowOff>88900</xdr:rowOff>
    </xdr:from>
    <xdr:to>
      <xdr:col>26</xdr:col>
      <xdr:colOff>546100</xdr:colOff>
      <xdr:row>39</xdr:row>
      <xdr:rowOff>165100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F032734-55B1-694A-91E6-EDF33CFDB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948900" y="7708900"/>
          <a:ext cx="2362200" cy="2362200"/>
        </a:xfrm>
        <a:prstGeom prst="rect">
          <a:avLst/>
        </a:prstGeom>
      </xdr:spPr>
    </xdr:pic>
    <xdr:clientData/>
  </xdr:twoCellAnchor>
  <xdr:twoCellAnchor>
    <xdr:from>
      <xdr:col>19</xdr:col>
      <xdr:colOff>190500</xdr:colOff>
      <xdr:row>31</xdr:row>
      <xdr:rowOff>114300</xdr:rowOff>
    </xdr:from>
    <xdr:to>
      <xdr:col>23</xdr:col>
      <xdr:colOff>711200</xdr:colOff>
      <xdr:row>45</xdr:row>
      <xdr:rowOff>165100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CD6E580-F385-8248-8B26-F7A24933C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508000</xdr:colOff>
      <xdr:row>29</xdr:row>
      <xdr:rowOff>165100</xdr:rowOff>
    </xdr:from>
    <xdr:to>
      <xdr:col>24</xdr:col>
      <xdr:colOff>76200</xdr:colOff>
      <xdr:row>43</xdr:row>
      <xdr:rowOff>215900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7B9A8CE-A3F6-5C42-97B7-5CF8947F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76200</xdr:colOff>
      <xdr:row>30</xdr:row>
      <xdr:rowOff>38100</xdr:rowOff>
    </xdr:from>
    <xdr:to>
      <xdr:col>9</xdr:col>
      <xdr:colOff>249766</xdr:colOff>
      <xdr:row>42</xdr:row>
      <xdr:rowOff>215900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D9FC9A72-779C-9148-AF91-23DCBC43B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19</xdr:row>
      <xdr:rowOff>88900</xdr:rowOff>
    </xdr:from>
    <xdr:to>
      <xdr:col>3</xdr:col>
      <xdr:colOff>889000</xdr:colOff>
      <xdr:row>34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3465F0-9D0B-854F-B8DA-3B01E5A8A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23518</xdr:rowOff>
    </xdr:from>
    <xdr:to>
      <xdr:col>4</xdr:col>
      <xdr:colOff>177800</xdr:colOff>
      <xdr:row>44</xdr:row>
      <xdr:rowOff>201319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D76C12-3D2F-0048-A67E-1CB940EE5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512235</xdr:colOff>
      <xdr:row>34</xdr:row>
      <xdr:rowOff>57385</xdr:rowOff>
    </xdr:from>
    <xdr:to>
      <xdr:col>19</xdr:col>
      <xdr:colOff>80435</xdr:colOff>
      <xdr:row>48</xdr:row>
      <xdr:rowOff>108185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44873-6223-EA43-8F0C-B713B9D7D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204850</xdr:colOff>
      <xdr:row>8</xdr:row>
      <xdr:rowOff>195385</xdr:rowOff>
    </xdr:from>
    <xdr:to>
      <xdr:col>28</xdr:col>
      <xdr:colOff>697243</xdr:colOff>
      <xdr:row>34</xdr:row>
      <xdr:rowOff>208422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4C9D20B-86FD-E042-8FF9-3D42B221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639233</xdr:colOff>
      <xdr:row>22</xdr:row>
      <xdr:rowOff>88900</xdr:rowOff>
    </xdr:from>
    <xdr:to>
      <xdr:col>24</xdr:col>
      <xdr:colOff>266700</xdr:colOff>
      <xdr:row>32</xdr:row>
      <xdr:rowOff>25400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696FC4F4-9C7A-B04B-AEAC-1F3140DD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89233" y="5676900"/>
          <a:ext cx="2484967" cy="2476500"/>
        </a:xfrm>
        <a:prstGeom prst="rect">
          <a:avLst/>
        </a:prstGeom>
      </xdr:spPr>
    </xdr:pic>
    <xdr:clientData/>
  </xdr:twoCellAnchor>
  <xdr:twoCellAnchor>
    <xdr:from>
      <xdr:col>19</xdr:col>
      <xdr:colOff>518666</xdr:colOff>
      <xdr:row>32</xdr:row>
      <xdr:rowOff>68861</xdr:rowOff>
    </xdr:from>
    <xdr:to>
      <xdr:col>20</xdr:col>
      <xdr:colOff>942743</xdr:colOff>
      <xdr:row>37</xdr:row>
      <xdr:rowOff>170461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31BEF52-88CB-B541-8412-5ACCDD65A353}"/>
            </a:ext>
          </a:extLst>
        </xdr:cNvPr>
        <xdr:cNvSpPr>
          <a:spLocks noChangeAspect="1"/>
        </xdr:cNvSpPr>
      </xdr:nvSpPr>
      <xdr:spPr>
        <a:xfrm>
          <a:off x="17600864" y="8107542"/>
          <a:ext cx="1373088" cy="13576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354312</xdr:colOff>
      <xdr:row>29</xdr:row>
      <xdr:rowOff>230072</xdr:rowOff>
    </xdr:from>
    <xdr:to>
      <xdr:col>9</xdr:col>
      <xdr:colOff>532112</xdr:colOff>
      <xdr:row>42</xdr:row>
      <xdr:rowOff>149169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50D4FEA-AC56-994F-BF00-69497C0DA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19</xdr:row>
      <xdr:rowOff>88900</xdr:rowOff>
    </xdr:from>
    <xdr:to>
      <xdr:col>3</xdr:col>
      <xdr:colOff>889000</xdr:colOff>
      <xdr:row>34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A09735-8873-DE48-AA7A-F75BE167B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211483</xdr:colOff>
      <xdr:row>38</xdr:row>
      <xdr:rowOff>124239</xdr:rowOff>
    </xdr:from>
    <xdr:to>
      <xdr:col>5</xdr:col>
      <xdr:colOff>389283</xdr:colOff>
      <xdr:row>51</xdr:row>
      <xdr:rowOff>53561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75ACD8-5EC3-9E48-A3AF-36DEC9280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543532</xdr:colOff>
      <xdr:row>39</xdr:row>
      <xdr:rowOff>85392</xdr:rowOff>
    </xdr:from>
    <xdr:to>
      <xdr:col>17</xdr:col>
      <xdr:colOff>111732</xdr:colOff>
      <xdr:row>53</xdr:row>
      <xdr:rowOff>133461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F018975-005E-D848-B81F-77FD64830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344411</xdr:colOff>
      <xdr:row>7</xdr:row>
      <xdr:rowOff>223295</xdr:rowOff>
    </xdr:from>
    <xdr:to>
      <xdr:col>25</xdr:col>
      <xdr:colOff>278954</xdr:colOff>
      <xdr:row>30</xdr:row>
      <xdr:rowOff>138640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7B1E449-A41E-C244-8E73-FDD792778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811743</xdr:colOff>
      <xdr:row>30</xdr:row>
      <xdr:rowOff>138641</xdr:rowOff>
    </xdr:from>
    <xdr:to>
      <xdr:col>20</xdr:col>
      <xdr:colOff>286809</xdr:colOff>
      <xdr:row>35</xdr:row>
      <xdr:rowOff>240241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81C579B-2D08-234E-A266-AA3D5AE643C1}"/>
            </a:ext>
          </a:extLst>
        </xdr:cNvPr>
        <xdr:cNvSpPr>
          <a:spLocks noChangeAspect="1"/>
        </xdr:cNvSpPr>
      </xdr:nvSpPr>
      <xdr:spPr>
        <a:xfrm>
          <a:off x="17004243" y="7758641"/>
          <a:ext cx="1380066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23</xdr:col>
      <xdr:colOff>907293</xdr:colOff>
      <xdr:row>27</xdr:row>
      <xdr:rowOff>209643</xdr:rowOff>
    </xdr:from>
    <xdr:to>
      <xdr:col>26</xdr:col>
      <xdr:colOff>435160</xdr:colOff>
      <xdr:row>37</xdr:row>
      <xdr:rowOff>72455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F86A059-AC4E-1541-8FD5-C2009B20B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7215986">
          <a:off x="22833679" y="6899670"/>
          <a:ext cx="2347595" cy="2385367"/>
        </a:xfrm>
        <a:prstGeom prst="rect">
          <a:avLst/>
        </a:prstGeom>
      </xdr:spPr>
    </xdr:pic>
    <xdr:clientData/>
  </xdr:twoCellAnchor>
  <xdr:twoCellAnchor>
    <xdr:from>
      <xdr:col>16</xdr:col>
      <xdr:colOff>69780</xdr:colOff>
      <xdr:row>31</xdr:row>
      <xdr:rowOff>-1</xdr:rowOff>
    </xdr:from>
    <xdr:to>
      <xdr:col>20</xdr:col>
      <xdr:colOff>590480</xdr:colOff>
      <xdr:row>45</xdr:row>
      <xdr:rowOff>50799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FA97096-C870-1B4B-A9EE-73937568D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855869</xdr:colOff>
      <xdr:row>25</xdr:row>
      <xdr:rowOff>-1</xdr:rowOff>
    </xdr:from>
    <xdr:to>
      <xdr:col>10</xdr:col>
      <xdr:colOff>81169</xdr:colOff>
      <xdr:row>37</xdr:row>
      <xdr:rowOff>177799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50D6967-EB19-B142-AD1F-5A37493AB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19</xdr:row>
      <xdr:rowOff>88900</xdr:rowOff>
    </xdr:from>
    <xdr:to>
      <xdr:col>3</xdr:col>
      <xdr:colOff>889000</xdr:colOff>
      <xdr:row>34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4D61F7-8C91-AE42-9BE0-6667FAC6A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8513</xdr:colOff>
      <xdr:row>15</xdr:row>
      <xdr:rowOff>139560</xdr:rowOff>
    </xdr:from>
    <xdr:to>
      <xdr:col>7</xdr:col>
      <xdr:colOff>182824</xdr:colOff>
      <xdr:row>28</xdr:row>
      <xdr:rowOff>66151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4E2D522-69B9-FC4D-A948-552F2C035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224971</xdr:colOff>
      <xdr:row>38</xdr:row>
      <xdr:rowOff>83875</xdr:rowOff>
    </xdr:from>
    <xdr:to>
      <xdr:col>21</xdr:col>
      <xdr:colOff>745671</xdr:colOff>
      <xdr:row>52</xdr:row>
      <xdr:rowOff>134675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86DA44E-BBEE-D744-A6E1-0EF605F0B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623532</xdr:colOff>
      <xdr:row>8</xdr:row>
      <xdr:rowOff>27911</xdr:rowOff>
    </xdr:from>
    <xdr:to>
      <xdr:col>22</xdr:col>
      <xdr:colOff>558075</xdr:colOff>
      <xdr:row>30</xdr:row>
      <xdr:rowOff>194464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9386A83-9E4C-6A42-91D7-956C5E850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811743</xdr:colOff>
      <xdr:row>30</xdr:row>
      <xdr:rowOff>138641</xdr:rowOff>
    </xdr:from>
    <xdr:to>
      <xdr:col>19</xdr:col>
      <xdr:colOff>286809</xdr:colOff>
      <xdr:row>35</xdr:row>
      <xdr:rowOff>240241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CC75F3F-07F0-A749-99CA-4BAC1F0F0BD6}"/>
            </a:ext>
          </a:extLst>
        </xdr:cNvPr>
        <xdr:cNvSpPr>
          <a:spLocks noChangeAspect="1"/>
        </xdr:cNvSpPr>
      </xdr:nvSpPr>
      <xdr:spPr>
        <a:xfrm>
          <a:off x="17004243" y="7758641"/>
          <a:ext cx="1380066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893187</xdr:colOff>
      <xdr:row>17</xdr:row>
      <xdr:rowOff>27912</xdr:rowOff>
    </xdr:from>
    <xdr:to>
      <xdr:col>25</xdr:col>
      <xdr:colOff>421054</xdr:colOff>
      <xdr:row>26</xdr:row>
      <xdr:rowOff>141932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9C1C270-9F7B-1C44-ADDF-BA785A779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771429" y="4298461"/>
          <a:ext cx="2374900" cy="2374900"/>
        </a:xfrm>
        <a:prstGeom prst="rect">
          <a:avLst/>
        </a:prstGeom>
      </xdr:spPr>
    </xdr:pic>
    <xdr:clientData/>
  </xdr:twoCellAnchor>
  <xdr:twoCellAnchor>
    <xdr:from>
      <xdr:col>7</xdr:col>
      <xdr:colOff>307033</xdr:colOff>
      <xdr:row>10</xdr:row>
      <xdr:rowOff>111647</xdr:rowOff>
    </xdr:from>
    <xdr:to>
      <xdr:col>11</xdr:col>
      <xdr:colOff>481344</xdr:colOff>
      <xdr:row>23</xdr:row>
      <xdr:rowOff>38238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A1834712-8EDC-874B-83D8-AC8B6FCE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19</xdr:row>
      <xdr:rowOff>88900</xdr:rowOff>
    </xdr:from>
    <xdr:to>
      <xdr:col>3</xdr:col>
      <xdr:colOff>889000</xdr:colOff>
      <xdr:row>34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8BF82D-AFA4-D748-85BE-DBAEDD68B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901700</xdr:colOff>
      <xdr:row>20</xdr:row>
      <xdr:rowOff>0</xdr:rowOff>
    </xdr:from>
    <xdr:to>
      <xdr:col>8</xdr:col>
      <xdr:colOff>127000</xdr:colOff>
      <xdr:row>32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75498A-F631-BD44-B31C-046DDB070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169146</xdr:colOff>
      <xdr:row>32</xdr:row>
      <xdr:rowOff>55962</xdr:rowOff>
    </xdr:from>
    <xdr:to>
      <xdr:col>19</xdr:col>
      <xdr:colOff>689846</xdr:colOff>
      <xdr:row>46</xdr:row>
      <xdr:rowOff>106762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BDA087E-577A-DE45-8FB2-A878572A6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135070</xdr:colOff>
      <xdr:row>7</xdr:row>
      <xdr:rowOff>251207</xdr:rowOff>
    </xdr:from>
    <xdr:to>
      <xdr:col>23</xdr:col>
      <xdr:colOff>69613</xdr:colOff>
      <xdr:row>30</xdr:row>
      <xdr:rowOff>166552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CBD46C8-A0C1-6943-8DD6-E77A33B83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811743</xdr:colOff>
      <xdr:row>30</xdr:row>
      <xdr:rowOff>138641</xdr:rowOff>
    </xdr:from>
    <xdr:to>
      <xdr:col>19</xdr:col>
      <xdr:colOff>286809</xdr:colOff>
      <xdr:row>35</xdr:row>
      <xdr:rowOff>240241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0E95387-E615-D44E-B0F1-9568575638F3}"/>
            </a:ext>
          </a:extLst>
        </xdr:cNvPr>
        <xdr:cNvSpPr>
          <a:spLocks noChangeAspect="1"/>
        </xdr:cNvSpPr>
      </xdr:nvSpPr>
      <xdr:spPr>
        <a:xfrm>
          <a:off x="17004243" y="7758641"/>
          <a:ext cx="1380066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23</xdr:col>
      <xdr:colOff>111648</xdr:colOff>
      <xdr:row>19</xdr:row>
      <xdr:rowOff>167473</xdr:rowOff>
    </xdr:from>
    <xdr:to>
      <xdr:col>25</xdr:col>
      <xdr:colOff>588526</xdr:colOff>
      <xdr:row>29</xdr:row>
      <xdr:rowOff>30285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B0E44F2-51DE-8D46-AB64-7FDC3A25A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938901" y="4940440"/>
          <a:ext cx="2374900" cy="2374900"/>
        </a:xfrm>
        <a:prstGeom prst="rect">
          <a:avLst/>
        </a:prstGeom>
      </xdr:spPr>
    </xdr:pic>
    <xdr:clientData/>
  </xdr:twoCellAnchor>
  <xdr:twoCellAnchor>
    <xdr:from>
      <xdr:col>5</xdr:col>
      <xdr:colOff>362859</xdr:colOff>
      <xdr:row>14</xdr:row>
      <xdr:rowOff>167473</xdr:rowOff>
    </xdr:from>
    <xdr:to>
      <xdr:col>9</xdr:col>
      <xdr:colOff>537170</xdr:colOff>
      <xdr:row>27</xdr:row>
      <xdr:rowOff>94064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15DC1EE-B26A-AF4D-A0B7-03C18380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19</xdr:row>
      <xdr:rowOff>88900</xdr:rowOff>
    </xdr:from>
    <xdr:to>
      <xdr:col>3</xdr:col>
      <xdr:colOff>889000</xdr:colOff>
      <xdr:row>34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B2AB14-95AE-C84E-9ADE-891B58CAC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106206</xdr:colOff>
      <xdr:row>30</xdr:row>
      <xdr:rowOff>153516</xdr:rowOff>
    </xdr:from>
    <xdr:to>
      <xdr:col>5</xdr:col>
      <xdr:colOff>280517</xdr:colOff>
      <xdr:row>43</xdr:row>
      <xdr:rowOff>80107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E6328D3-8F10-034E-8A77-89EA763E6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518047</xdr:colOff>
      <xdr:row>34</xdr:row>
      <xdr:rowOff>125743</xdr:rowOff>
    </xdr:from>
    <xdr:to>
      <xdr:col>21</xdr:col>
      <xdr:colOff>89736</xdr:colOff>
      <xdr:row>48</xdr:row>
      <xdr:rowOff>176543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3C5B29B-160E-DC4E-8E07-F67D884E0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79246</xdr:colOff>
      <xdr:row>4</xdr:row>
      <xdr:rowOff>223297</xdr:rowOff>
    </xdr:from>
    <xdr:to>
      <xdr:col>24</xdr:col>
      <xdr:colOff>27912</xdr:colOff>
      <xdr:row>31</xdr:row>
      <xdr:rowOff>40948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55F34-0DD6-C849-9CFD-1BEA6621E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811743</xdr:colOff>
      <xdr:row>30</xdr:row>
      <xdr:rowOff>138641</xdr:rowOff>
    </xdr:from>
    <xdr:to>
      <xdr:col>19</xdr:col>
      <xdr:colOff>286809</xdr:colOff>
      <xdr:row>35</xdr:row>
      <xdr:rowOff>240241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5D48210-0533-124B-B513-6993F2369D48}"/>
            </a:ext>
          </a:extLst>
        </xdr:cNvPr>
        <xdr:cNvSpPr>
          <a:spLocks noChangeAspect="1"/>
        </xdr:cNvSpPr>
      </xdr:nvSpPr>
      <xdr:spPr>
        <a:xfrm>
          <a:off x="17004243" y="7758641"/>
          <a:ext cx="1380066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26</xdr:col>
      <xdr:colOff>83736</xdr:colOff>
      <xdr:row>21</xdr:row>
      <xdr:rowOff>83736</xdr:rowOff>
    </xdr:from>
    <xdr:to>
      <xdr:col>28</xdr:col>
      <xdr:colOff>560614</xdr:colOff>
      <xdr:row>30</xdr:row>
      <xdr:rowOff>197757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AA708F9-82CB-2041-9E13-4BC5EA028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58022" y="5359121"/>
          <a:ext cx="2374900" cy="2374900"/>
        </a:xfrm>
        <a:prstGeom prst="rect">
          <a:avLst/>
        </a:prstGeom>
      </xdr:spPr>
    </xdr:pic>
    <xdr:clientData/>
  </xdr:twoCellAnchor>
  <xdr:twoCellAnchor editAs="oneCell">
    <xdr:from>
      <xdr:col>19</xdr:col>
      <xdr:colOff>320989</xdr:colOff>
      <xdr:row>31</xdr:row>
      <xdr:rowOff>223297</xdr:rowOff>
    </xdr:from>
    <xdr:to>
      <xdr:col>21</xdr:col>
      <xdr:colOff>10467</xdr:colOff>
      <xdr:row>38</xdr:row>
      <xdr:rowOff>52336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8444E36-F7D9-D54F-8AB2-927AE5028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352198" y="8010770"/>
          <a:ext cx="1587500" cy="1587500"/>
        </a:xfrm>
        <a:prstGeom prst="rect">
          <a:avLst/>
        </a:prstGeom>
      </xdr:spPr>
    </xdr:pic>
    <xdr:clientData/>
  </xdr:twoCellAnchor>
  <xdr:twoCellAnchor>
    <xdr:from>
      <xdr:col>6</xdr:col>
      <xdr:colOff>711758</xdr:colOff>
      <xdr:row>21</xdr:row>
      <xdr:rowOff>41868</xdr:rowOff>
    </xdr:from>
    <xdr:to>
      <xdr:col>10</xdr:col>
      <xdr:colOff>886069</xdr:colOff>
      <xdr:row>33</xdr:row>
      <xdr:rowOff>219668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824B4BC-1772-F74A-9B1B-1AAECF9E0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19</xdr:row>
      <xdr:rowOff>88900</xdr:rowOff>
    </xdr:from>
    <xdr:to>
      <xdr:col>3</xdr:col>
      <xdr:colOff>889000</xdr:colOff>
      <xdr:row>34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47AF5C-C3ED-C448-9A48-1B39F93AA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901700</xdr:colOff>
      <xdr:row>20</xdr:row>
      <xdr:rowOff>0</xdr:rowOff>
    </xdr:from>
    <xdr:to>
      <xdr:col>8</xdr:col>
      <xdr:colOff>127000</xdr:colOff>
      <xdr:row>32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7B9E748-D732-0345-9367-B1260F885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350575</xdr:colOff>
      <xdr:row>36</xdr:row>
      <xdr:rowOff>181568</xdr:rowOff>
    </xdr:from>
    <xdr:to>
      <xdr:col>16</xdr:col>
      <xdr:colOff>871275</xdr:colOff>
      <xdr:row>50</xdr:row>
      <xdr:rowOff>232367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A9BA03D-933C-6545-8CA0-F9DDFD4EF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288587</xdr:colOff>
      <xdr:row>6</xdr:row>
      <xdr:rowOff>195385</xdr:rowOff>
    </xdr:from>
    <xdr:to>
      <xdr:col>24</xdr:col>
      <xdr:colOff>237253</xdr:colOff>
      <xdr:row>23</xdr:row>
      <xdr:rowOff>96773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43C502-7916-E343-BCFC-526417D37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86029</xdr:colOff>
      <xdr:row>32</xdr:row>
      <xdr:rowOff>54906</xdr:rowOff>
    </xdr:from>
    <xdr:to>
      <xdr:col>18</xdr:col>
      <xdr:colOff>510106</xdr:colOff>
      <xdr:row>37</xdr:row>
      <xdr:rowOff>156506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0F8EC05-CFBE-174E-B1D9-542E078FA170}"/>
            </a:ext>
          </a:extLst>
        </xdr:cNvPr>
        <xdr:cNvSpPr>
          <a:spLocks noChangeAspect="1"/>
        </xdr:cNvSpPr>
      </xdr:nvSpPr>
      <xdr:spPr>
        <a:xfrm>
          <a:off x="16219216" y="8093587"/>
          <a:ext cx="1373088" cy="13576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600110</xdr:colOff>
      <xdr:row>24</xdr:row>
      <xdr:rowOff>237253</xdr:rowOff>
    </xdr:from>
    <xdr:to>
      <xdr:col>23</xdr:col>
      <xdr:colOff>289587</xdr:colOff>
      <xdr:row>35</xdr:row>
      <xdr:rowOff>10466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FB809AA-FBE6-774D-88DB-DEE2F16B4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80330" y="6266264"/>
          <a:ext cx="2536510" cy="2536510"/>
        </a:xfrm>
        <a:prstGeom prst="rect">
          <a:avLst/>
        </a:prstGeom>
      </xdr:spPr>
    </xdr:pic>
    <xdr:clientData/>
  </xdr:twoCellAnchor>
  <xdr:twoCellAnchor>
    <xdr:from>
      <xdr:col>7</xdr:col>
      <xdr:colOff>55824</xdr:colOff>
      <xdr:row>14</xdr:row>
      <xdr:rowOff>167472</xdr:rowOff>
    </xdr:from>
    <xdr:to>
      <xdr:col>11</xdr:col>
      <xdr:colOff>230135</xdr:colOff>
      <xdr:row>27</xdr:row>
      <xdr:rowOff>94063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DC76640-6B5F-EA40-A90E-EB2E186EF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19</xdr:row>
      <xdr:rowOff>88900</xdr:rowOff>
    </xdr:from>
    <xdr:to>
      <xdr:col>3</xdr:col>
      <xdr:colOff>889000</xdr:colOff>
      <xdr:row>34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69CE713-8833-1343-BEEE-0E9EEA91A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901700</xdr:colOff>
      <xdr:row>20</xdr:row>
      <xdr:rowOff>0</xdr:rowOff>
    </xdr:from>
    <xdr:to>
      <xdr:col>8</xdr:col>
      <xdr:colOff>127000</xdr:colOff>
      <xdr:row>32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0407A5-D5B8-BE4D-8573-412745DF7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252883</xdr:colOff>
      <xdr:row>32</xdr:row>
      <xdr:rowOff>195524</xdr:rowOff>
    </xdr:from>
    <xdr:to>
      <xdr:col>14</xdr:col>
      <xdr:colOff>773583</xdr:colOff>
      <xdr:row>46</xdr:row>
      <xdr:rowOff>246324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8617D1-A576-3D43-A3BC-673610928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79246</xdr:colOff>
      <xdr:row>4</xdr:row>
      <xdr:rowOff>223297</xdr:rowOff>
    </xdr:from>
    <xdr:to>
      <xdr:col>24</xdr:col>
      <xdr:colOff>27912</xdr:colOff>
      <xdr:row>31</xdr:row>
      <xdr:rowOff>40948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871A6AB-8987-3E44-8350-6623AF9E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86029</xdr:colOff>
      <xdr:row>32</xdr:row>
      <xdr:rowOff>54906</xdr:rowOff>
    </xdr:from>
    <xdr:to>
      <xdr:col>18</xdr:col>
      <xdr:colOff>510106</xdr:colOff>
      <xdr:row>37</xdr:row>
      <xdr:rowOff>156506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7A6EDBC-FA77-4A40-B5A5-F9DF003A4063}"/>
            </a:ext>
          </a:extLst>
        </xdr:cNvPr>
        <xdr:cNvSpPr>
          <a:spLocks noChangeAspect="1"/>
        </xdr:cNvSpPr>
      </xdr:nvSpPr>
      <xdr:spPr>
        <a:xfrm>
          <a:off x="16278529" y="8182906"/>
          <a:ext cx="1376577" cy="1371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432636</xdr:colOff>
      <xdr:row>33</xdr:row>
      <xdr:rowOff>55824</xdr:rowOff>
    </xdr:from>
    <xdr:to>
      <xdr:col>22</xdr:col>
      <xdr:colOff>909514</xdr:colOff>
      <xdr:row>42</xdr:row>
      <xdr:rowOff>169845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443E712-0D91-1349-A237-E89BF29B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12856" y="8345714"/>
          <a:ext cx="2374900" cy="2374900"/>
        </a:xfrm>
        <a:prstGeom prst="rect">
          <a:avLst/>
        </a:prstGeom>
      </xdr:spPr>
    </xdr:pic>
    <xdr:clientData/>
  </xdr:twoCellAnchor>
  <xdr:twoCellAnchor>
    <xdr:from>
      <xdr:col>6</xdr:col>
      <xdr:colOff>711759</xdr:colOff>
      <xdr:row>11</xdr:row>
      <xdr:rowOff>83737</xdr:rowOff>
    </xdr:from>
    <xdr:to>
      <xdr:col>10</xdr:col>
      <xdr:colOff>886070</xdr:colOff>
      <xdr:row>24</xdr:row>
      <xdr:rowOff>10328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2EF370C-86A3-A741-879C-E402E924E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C69F-C115-1D46-AA72-9D947DD38A30}">
  <dimension ref="A1:W85"/>
  <sheetViews>
    <sheetView topLeftCell="F1" zoomScaleNormal="92" workbookViewId="0">
      <selection activeCell="J35" sqref="J35:K35"/>
    </sheetView>
  </sheetViews>
  <sheetFormatPr baseColWidth="10" defaultRowHeight="20"/>
  <sheetData>
    <row r="1" spans="1:23">
      <c r="A1" s="1"/>
      <c r="B1" s="1"/>
      <c r="D1">
        <f>A1-$A$13</f>
        <v>-188.87431872683652</v>
      </c>
      <c r="E1">
        <f>B1-$B$13</f>
        <v>-219.50124445897802</v>
      </c>
      <c r="F1">
        <f>C13</f>
        <v>-0.20703701113644946</v>
      </c>
      <c r="G1">
        <f>D1*COS($F$1)+E1*SIN($F$1)</f>
        <v>-139.7198565858221</v>
      </c>
      <c r="H1">
        <f>D1*-SIN($F$1)+E1*COS($F$1)</f>
        <v>-253.63885007861859</v>
      </c>
      <c r="I1" t="s">
        <v>0</v>
      </c>
      <c r="J1">
        <v>94</v>
      </c>
      <c r="K1">
        <v>248</v>
      </c>
      <c r="L1">
        <f t="shared" ref="L1:L10" si="0">J1-$A$13</f>
        <v>-94.87431872683652</v>
      </c>
      <c r="M1">
        <f t="shared" ref="M1:M10" si="1">K1-$B$13</f>
        <v>28.498755541021978</v>
      </c>
      <c r="N1">
        <v>1</v>
      </c>
      <c r="O1" s="4">
        <f>L1*COS($F$1)+M1*SIN($F$1)</f>
        <v>-98.70644518802419</v>
      </c>
      <c r="P1" s="4">
        <f>L1*-SIN($F$1)+M1*COS($F$1)</f>
        <v>8.3876754593791425</v>
      </c>
      <c r="Q1" s="4">
        <f>-O1</f>
        <v>98.70644518802419</v>
      </c>
      <c r="R1" s="4">
        <f>P1</f>
        <v>8.3876754593791425</v>
      </c>
      <c r="S1">
        <v>0</v>
      </c>
      <c r="V1">
        <f>-O1</f>
        <v>98.70644518802419</v>
      </c>
      <c r="W1">
        <f>P1</f>
        <v>8.3876754593791425</v>
      </c>
    </row>
    <row r="2" spans="1:23">
      <c r="A2" s="1"/>
      <c r="B2" s="1"/>
      <c r="D2">
        <f t="shared" ref="D2:D8" si="2">A2-$A$13</f>
        <v>-188.87431872683652</v>
      </c>
      <c r="E2">
        <f t="shared" ref="E2:E8" si="3">B2-$B$13</f>
        <v>-219.50124445897802</v>
      </c>
      <c r="G2">
        <f t="shared" ref="G2:G10" si="4">D2*COS($F$1)+E2*SIN($F$1)</f>
        <v>-139.7198565858221</v>
      </c>
      <c r="H2">
        <f t="shared" ref="H2:H10" si="5">D2*-SIN($F$1)+E2*COS($F$1)</f>
        <v>-253.63885007861859</v>
      </c>
      <c r="J2">
        <v>118</v>
      </c>
      <c r="K2">
        <v>241</v>
      </c>
      <c r="L2">
        <f t="shared" si="0"/>
        <v>-70.87431872683652</v>
      </c>
      <c r="M2">
        <f t="shared" si="1"/>
        <v>21.498755541021978</v>
      </c>
      <c r="N2">
        <v>1</v>
      </c>
      <c r="O2" s="4">
        <f t="shared" ref="O2:O27" si="6">L2*COS($F$1)+M2*SIN($F$1)</f>
        <v>-73.780054688549924</v>
      </c>
      <c r="P2" s="4">
        <f t="shared" ref="P2:P27" si="7">L2*-SIN($F$1)+M2*COS($F$1)</f>
        <v>6.4706317280785246</v>
      </c>
      <c r="Q2" s="4">
        <f t="shared" ref="Q2:Q5" si="8">-O2</f>
        <v>73.780054688549924</v>
      </c>
      <c r="R2" s="4">
        <f t="shared" ref="R2:R5" si="9">P2</f>
        <v>6.4706317280785246</v>
      </c>
      <c r="S2">
        <v>0</v>
      </c>
      <c r="V2">
        <f t="shared" ref="V2:V5" si="10">-O2</f>
        <v>73.780054688549924</v>
      </c>
      <c r="W2">
        <f t="shared" ref="W2:W10" si="11">P2</f>
        <v>6.4706317280785246</v>
      </c>
    </row>
    <row r="3" spans="1:23">
      <c r="A3" s="1"/>
      <c r="B3" s="1"/>
      <c r="D3">
        <f t="shared" si="2"/>
        <v>-188.87431872683652</v>
      </c>
      <c r="E3">
        <f t="shared" si="3"/>
        <v>-219.50124445897802</v>
      </c>
      <c r="G3">
        <f t="shared" si="4"/>
        <v>-139.7198565858221</v>
      </c>
      <c r="H3">
        <f t="shared" si="5"/>
        <v>-253.63885007861859</v>
      </c>
      <c r="J3">
        <v>136</v>
      </c>
      <c r="K3">
        <v>254</v>
      </c>
      <c r="L3">
        <f t="shared" si="0"/>
        <v>-52.87431872683652</v>
      </c>
      <c r="M3">
        <f t="shared" si="1"/>
        <v>34.498755541021978</v>
      </c>
      <c r="N3">
        <v>1</v>
      </c>
      <c r="O3" s="4">
        <f t="shared" si="6"/>
        <v>-58.836751785141288</v>
      </c>
      <c r="P3" s="4">
        <f t="shared" si="7"/>
        <v>22.893107130312472</v>
      </c>
      <c r="Q3" s="4">
        <f t="shared" si="8"/>
        <v>58.836751785141288</v>
      </c>
      <c r="R3" s="4">
        <f t="shared" si="9"/>
        <v>22.893107130312472</v>
      </c>
      <c r="S3">
        <v>0</v>
      </c>
      <c r="V3">
        <f t="shared" si="10"/>
        <v>58.836751785141288</v>
      </c>
      <c r="W3">
        <f t="shared" si="11"/>
        <v>22.893107130312472</v>
      </c>
    </row>
    <row r="4" spans="1:23">
      <c r="A4" s="1"/>
      <c r="B4" s="1"/>
      <c r="D4">
        <f t="shared" si="2"/>
        <v>-188.87431872683652</v>
      </c>
      <c r="E4">
        <f t="shared" si="3"/>
        <v>-219.50124445897802</v>
      </c>
      <c r="G4">
        <f t="shared" si="4"/>
        <v>-139.7198565858221</v>
      </c>
      <c r="H4">
        <f t="shared" si="5"/>
        <v>-253.63885007861859</v>
      </c>
      <c r="J4">
        <v>166</v>
      </c>
      <c r="K4">
        <v>249</v>
      </c>
      <c r="L4">
        <f t="shared" si="0"/>
        <v>-22.87431872683652</v>
      </c>
      <c r="M4">
        <f t="shared" si="1"/>
        <v>29.498755541021978</v>
      </c>
      <c r="N4">
        <v>1</v>
      </c>
      <c r="O4" s="4">
        <f t="shared" si="6"/>
        <v>-28.449617764469078</v>
      </c>
      <c r="P4" s="4">
        <f t="shared" si="7"/>
        <v>24.16671853482562</v>
      </c>
      <c r="Q4" s="4">
        <f t="shared" si="8"/>
        <v>28.449617764469078</v>
      </c>
      <c r="R4" s="4">
        <f t="shared" si="9"/>
        <v>24.16671853482562</v>
      </c>
      <c r="S4">
        <v>0</v>
      </c>
      <c r="V4">
        <f t="shared" si="10"/>
        <v>28.449617764469078</v>
      </c>
      <c r="W4">
        <f t="shared" si="11"/>
        <v>24.16671853482562</v>
      </c>
    </row>
    <row r="5" spans="1:23">
      <c r="A5" s="1"/>
      <c r="B5" s="1"/>
      <c r="D5">
        <f t="shared" si="2"/>
        <v>-188.87431872683652</v>
      </c>
      <c r="E5">
        <f t="shared" si="3"/>
        <v>-219.50124445897802</v>
      </c>
      <c r="G5">
        <f t="shared" si="4"/>
        <v>-139.7198565858221</v>
      </c>
      <c r="H5">
        <f t="shared" si="5"/>
        <v>-253.63885007861859</v>
      </c>
      <c r="J5">
        <v>176</v>
      </c>
      <c r="K5">
        <v>232</v>
      </c>
      <c r="L5">
        <f t="shared" si="0"/>
        <v>-12.87431872683652</v>
      </c>
      <c r="M5">
        <f t="shared" si="1"/>
        <v>12.498755541021978</v>
      </c>
      <c r="N5">
        <v>1</v>
      </c>
      <c r="O5" s="4">
        <f t="shared" si="6"/>
        <v>-15.168636311458435</v>
      </c>
      <c r="P5" s="4">
        <f t="shared" si="7"/>
        <v>9.5853766334508599</v>
      </c>
      <c r="Q5" s="4">
        <f t="shared" si="8"/>
        <v>15.168636311458435</v>
      </c>
      <c r="R5" s="4">
        <f t="shared" si="9"/>
        <v>9.5853766334508599</v>
      </c>
      <c r="S5">
        <v>0</v>
      </c>
      <c r="V5">
        <f t="shared" si="10"/>
        <v>15.168636311458435</v>
      </c>
      <c r="W5">
        <f t="shared" si="11"/>
        <v>9.5853766334508599</v>
      </c>
    </row>
    <row r="6" spans="1:23">
      <c r="A6" s="1"/>
      <c r="B6" s="1"/>
      <c r="D6">
        <f t="shared" si="2"/>
        <v>-188.87431872683652</v>
      </c>
      <c r="E6">
        <f t="shared" si="3"/>
        <v>-219.50124445897802</v>
      </c>
      <c r="G6">
        <f t="shared" si="4"/>
        <v>-139.7198565858221</v>
      </c>
      <c r="H6">
        <f t="shared" si="5"/>
        <v>-253.63885007861859</v>
      </c>
      <c r="J6">
        <v>210</v>
      </c>
      <c r="K6">
        <v>234</v>
      </c>
      <c r="L6">
        <f t="shared" si="0"/>
        <v>21.12568127316348</v>
      </c>
      <c r="M6">
        <f t="shared" si="1"/>
        <v>14.498755541021978</v>
      </c>
      <c r="N6">
        <v>0</v>
      </c>
      <c r="O6" s="5">
        <f t="shared" si="6"/>
        <v>17.694147188910108</v>
      </c>
      <c r="P6" s="5">
        <f t="shared" si="7"/>
        <v>18.531742410005332</v>
      </c>
      <c r="Q6" s="5">
        <f>O6</f>
        <v>17.694147188910108</v>
      </c>
      <c r="R6" s="5">
        <f>P6</f>
        <v>18.531742410005332</v>
      </c>
      <c r="S6">
        <v>1</v>
      </c>
      <c r="V6">
        <f>O6</f>
        <v>17.694147188910108</v>
      </c>
      <c r="W6">
        <f t="shared" si="11"/>
        <v>18.531742410005332</v>
      </c>
    </row>
    <row r="7" spans="1:23">
      <c r="A7" s="1"/>
      <c r="B7" s="1"/>
      <c r="D7">
        <f t="shared" si="2"/>
        <v>-188.87431872683652</v>
      </c>
      <c r="E7">
        <f t="shared" si="3"/>
        <v>-219.50124445897802</v>
      </c>
      <c r="G7">
        <f t="shared" si="4"/>
        <v>-139.7198565858221</v>
      </c>
      <c r="H7">
        <f t="shared" si="5"/>
        <v>-253.63885007861859</v>
      </c>
      <c r="J7">
        <v>226</v>
      </c>
      <c r="K7">
        <v>224</v>
      </c>
      <c r="L7">
        <f t="shared" si="0"/>
        <v>37.12568127316348</v>
      </c>
      <c r="M7">
        <f t="shared" si="1"/>
        <v>4.4987555410219784</v>
      </c>
      <c r="N7">
        <v>0</v>
      </c>
      <c r="O7">
        <f t="shared" si="6"/>
        <v>35.408066691557849</v>
      </c>
      <c r="P7">
        <f t="shared" si="7"/>
        <v>12.034277069296232</v>
      </c>
      <c r="Q7" s="5">
        <f t="shared" ref="Q7:Q10" si="12">O7</f>
        <v>35.408066691557849</v>
      </c>
      <c r="R7" s="5">
        <f t="shared" ref="R7:R10" si="13">P7</f>
        <v>12.034277069296232</v>
      </c>
      <c r="S7">
        <v>1</v>
      </c>
      <c r="V7">
        <f t="shared" ref="V7:V9" si="14">O7</f>
        <v>35.408066691557849</v>
      </c>
      <c r="W7">
        <f t="shared" si="11"/>
        <v>12.034277069296232</v>
      </c>
    </row>
    <row r="8" spans="1:23">
      <c r="A8" s="1"/>
      <c r="B8" s="1"/>
      <c r="D8">
        <f t="shared" si="2"/>
        <v>-188.87431872683652</v>
      </c>
      <c r="E8">
        <f t="shared" si="3"/>
        <v>-219.50124445897802</v>
      </c>
      <c r="G8">
        <f t="shared" si="4"/>
        <v>-139.7198565858221</v>
      </c>
      <c r="H8">
        <f t="shared" si="5"/>
        <v>-253.63885007861859</v>
      </c>
      <c r="J8">
        <v>252</v>
      </c>
      <c r="K8">
        <v>228</v>
      </c>
      <c r="L8">
        <f t="shared" si="0"/>
        <v>63.12568127316348</v>
      </c>
      <c r="M8">
        <f t="shared" si="1"/>
        <v>8.4987555410219784</v>
      </c>
      <c r="N8">
        <v>0</v>
      </c>
      <c r="O8">
        <f t="shared" si="6"/>
        <v>60.030573723539021</v>
      </c>
      <c r="P8">
        <f t="shared" si="7"/>
        <v>21.293442661294115</v>
      </c>
      <c r="Q8" s="5">
        <f t="shared" si="12"/>
        <v>60.030573723539021</v>
      </c>
      <c r="R8" s="5">
        <f t="shared" si="13"/>
        <v>21.293442661294115</v>
      </c>
      <c r="S8">
        <v>1</v>
      </c>
      <c r="V8">
        <f t="shared" si="14"/>
        <v>60.030573723539021</v>
      </c>
      <c r="W8">
        <f t="shared" si="11"/>
        <v>21.293442661294115</v>
      </c>
    </row>
    <row r="9" spans="1:23">
      <c r="A9" t="s">
        <v>1</v>
      </c>
      <c r="J9">
        <v>269</v>
      </c>
      <c r="K9">
        <v>214</v>
      </c>
      <c r="L9">
        <f t="shared" si="0"/>
        <v>80.12568127316348</v>
      </c>
      <c r="M9">
        <f t="shared" si="1"/>
        <v>-5.5012444589780216</v>
      </c>
      <c r="N9">
        <v>0</v>
      </c>
      <c r="O9">
        <f t="shared" si="6"/>
        <v>79.545381888405828</v>
      </c>
      <c r="P9">
        <f t="shared" si="7"/>
        <v>11.086961275015669</v>
      </c>
      <c r="Q9" s="5">
        <f t="shared" si="12"/>
        <v>79.545381888405828</v>
      </c>
      <c r="R9" s="5">
        <f t="shared" si="13"/>
        <v>11.086961275015669</v>
      </c>
      <c r="S9">
        <v>1</v>
      </c>
      <c r="V9">
        <f t="shared" si="14"/>
        <v>79.545381888405828</v>
      </c>
      <c r="W9">
        <f t="shared" si="11"/>
        <v>11.086961275015669</v>
      </c>
    </row>
    <row r="10" spans="1:23">
      <c r="A10">
        <v>170.15151515151501</v>
      </c>
      <c r="B10">
        <v>130.36489898989899</v>
      </c>
      <c r="D10">
        <f t="shared" ref="D10:D11" si="15">A10-$A$13</f>
        <v>-18.722803575321507</v>
      </c>
      <c r="E10">
        <f t="shared" ref="E10:E11" si="16">B10-$B$13</f>
        <v>-89.136345469079032</v>
      </c>
      <c r="G10">
        <f t="shared" si="4"/>
        <v>0</v>
      </c>
      <c r="H10">
        <f t="shared" si="5"/>
        <v>-91.081455067994384</v>
      </c>
      <c r="J10">
        <v>295</v>
      </c>
      <c r="K10">
        <v>218</v>
      </c>
      <c r="L10">
        <f t="shared" si="0"/>
        <v>106.12568127316348</v>
      </c>
      <c r="M10">
        <f t="shared" si="1"/>
        <v>-1.5012444589780216</v>
      </c>
      <c r="N10">
        <v>0</v>
      </c>
      <c r="O10">
        <f t="shared" si="6"/>
        <v>104.16788892038699</v>
      </c>
      <c r="P10">
        <f t="shared" si="7"/>
        <v>20.346126867013552</v>
      </c>
      <c r="Q10" s="5">
        <f t="shared" si="12"/>
        <v>104.16788892038699</v>
      </c>
      <c r="R10" s="5">
        <f t="shared" si="13"/>
        <v>20.346126867013552</v>
      </c>
      <c r="S10">
        <v>1</v>
      </c>
      <c r="V10">
        <f>O10</f>
        <v>104.16788892038699</v>
      </c>
      <c r="W10">
        <f t="shared" si="11"/>
        <v>20.346126867013552</v>
      </c>
    </row>
    <row r="11" spans="1:23">
      <c r="A11">
        <v>207.597122302158</v>
      </c>
      <c r="B11">
        <v>308.63758992805703</v>
      </c>
      <c r="C11">
        <f>(B11-B10)/(A11-A10)</f>
        <v>4.7608439147740427</v>
      </c>
      <c r="D11">
        <f t="shared" si="15"/>
        <v>18.722803575321478</v>
      </c>
      <c r="E11">
        <f t="shared" si="16"/>
        <v>89.136345469079004</v>
      </c>
      <c r="G11">
        <f>D11*COS($F$1)+E11*SIN($F$1)</f>
        <v>0</v>
      </c>
      <c r="H11">
        <f>D11*-SIN($F$1)+E11*COS($F$1)</f>
        <v>91.081455067994341</v>
      </c>
      <c r="J11" s="1"/>
      <c r="K11" s="1"/>
      <c r="O11">
        <f>O10+O1</f>
        <v>5.4614437323627953</v>
      </c>
      <c r="Q11" s="5"/>
      <c r="R11" s="5"/>
    </row>
    <row r="12" spans="1:23">
      <c r="C12">
        <f>ATAN(C11)</f>
        <v>1.3637593156584471</v>
      </c>
      <c r="J12" s="1"/>
      <c r="K12" s="1"/>
      <c r="Q12" s="5"/>
      <c r="R12" s="5"/>
    </row>
    <row r="13" spans="1:23">
      <c r="A13" s="2">
        <f>(A10+A11)/2</f>
        <v>188.87431872683652</v>
      </c>
      <c r="B13" s="2">
        <f>(B10+B11)/2</f>
        <v>219.50124445897802</v>
      </c>
      <c r="C13" s="3">
        <f>C12-PI()/2</f>
        <v>-0.20703701113644946</v>
      </c>
      <c r="J13" s="1"/>
      <c r="K13" s="1"/>
      <c r="O13">
        <f>AVERAGE(O2:O5)</f>
        <v>-44.058765137404684</v>
      </c>
      <c r="P13">
        <f>AVERAGE(P2:P5)</f>
        <v>15.778958506666868</v>
      </c>
    </row>
    <row r="14" spans="1:23">
      <c r="J14" s="1"/>
      <c r="K14" s="1"/>
      <c r="O14">
        <f>AVERAGE(O6:O9)</f>
        <v>48.169542373103198</v>
      </c>
      <c r="P14">
        <f>AVERAGE(P6:P9)</f>
        <v>15.736605853902837</v>
      </c>
    </row>
    <row r="15" spans="1:23">
      <c r="J15" s="1"/>
      <c r="K15" s="1"/>
    </row>
    <row r="16" spans="1:23">
      <c r="A16">
        <v>104.16788889999999</v>
      </c>
      <c r="B16">
        <v>-98.706445189999997</v>
      </c>
      <c r="C16">
        <v>-92.137406519999999</v>
      </c>
      <c r="D16">
        <v>97.55426851</v>
      </c>
      <c r="J16" s="1"/>
      <c r="K16" s="1"/>
    </row>
    <row r="17" spans="1:23">
      <c r="A17">
        <v>17.492939522429999</v>
      </c>
      <c r="B17">
        <v>10.022509660417999</v>
      </c>
      <c r="C17">
        <v>-38.449463203368005</v>
      </c>
      <c r="D17">
        <v>-24.731952206944001</v>
      </c>
      <c r="J17" s="1"/>
      <c r="K17" s="1"/>
    </row>
    <row r="18" spans="1:23">
      <c r="A18">
        <v>0</v>
      </c>
      <c r="B18">
        <v>0</v>
      </c>
      <c r="C18">
        <v>0</v>
      </c>
      <c r="D18">
        <v>0</v>
      </c>
      <c r="J18">
        <v>90</v>
      </c>
      <c r="K18">
        <v>197</v>
      </c>
      <c r="L18">
        <f t="shared" ref="L18:L27" si="17">J18-$A$13</f>
        <v>-98.87431872683652</v>
      </c>
      <c r="M18">
        <f t="shared" ref="M18:M27" si="18">K18-$B$13</f>
        <v>-22.501244458978022</v>
      </c>
      <c r="N18">
        <v>2</v>
      </c>
      <c r="O18" s="4">
        <f>L18*COS($F$1)+M18*SIN($F$1)</f>
        <v>-92.137406517985127</v>
      </c>
      <c r="P18" s="4">
        <f t="shared" si="7"/>
        <v>-42.345427451358844</v>
      </c>
      <c r="Q18" s="4">
        <f>-O18</f>
        <v>92.137406517985127</v>
      </c>
      <c r="R18" s="4">
        <f>-P18</f>
        <v>42.345427451358844</v>
      </c>
      <c r="S18">
        <v>2</v>
      </c>
      <c r="T18">
        <f>O18</f>
        <v>-92.137406517985127</v>
      </c>
      <c r="U18">
        <f>-P18</f>
        <v>42.345427451358844</v>
      </c>
      <c r="V18">
        <f>-O18</f>
        <v>92.137406517985127</v>
      </c>
      <c r="W18">
        <f>P18</f>
        <v>-42.345427451358844</v>
      </c>
    </row>
    <row r="19" spans="1:23">
      <c r="A19">
        <v>15.545</v>
      </c>
      <c r="B19">
        <v>19.675999999999998</v>
      </c>
      <c r="C19">
        <v>-9.5736000000000008</v>
      </c>
      <c r="D19">
        <v>-19.425000000000001</v>
      </c>
      <c r="J19">
        <v>117</v>
      </c>
      <c r="K19">
        <v>198</v>
      </c>
      <c r="L19">
        <f t="shared" si="17"/>
        <v>-71.87431872683652</v>
      </c>
      <c r="M19">
        <f t="shared" si="18"/>
        <v>-21.501244458978022</v>
      </c>
      <c r="N19">
        <v>2</v>
      </c>
      <c r="O19" s="4">
        <f t="shared" si="6"/>
        <v>-65.919571918097063</v>
      </c>
      <c r="P19" s="4">
        <f t="shared" si="7"/>
        <v>-35.81663361995993</v>
      </c>
      <c r="Q19" s="4">
        <f t="shared" ref="Q19:Q22" si="19">-O19</f>
        <v>65.919571918097063</v>
      </c>
      <c r="R19" s="4">
        <f t="shared" ref="R19:R22" si="20">-P19</f>
        <v>35.81663361995993</v>
      </c>
      <c r="S19">
        <v>2</v>
      </c>
      <c r="T19">
        <f t="shared" ref="T19:T27" si="21">O19</f>
        <v>-65.919571918097063</v>
      </c>
      <c r="U19">
        <f t="shared" ref="U19:U27" si="22">-P19</f>
        <v>35.81663361995993</v>
      </c>
      <c r="V19">
        <f t="shared" ref="V19:V22" si="23">-O19</f>
        <v>65.919571918097063</v>
      </c>
      <c r="W19">
        <f t="shared" ref="W19:W27" si="24">P19</f>
        <v>-35.81663361995993</v>
      </c>
    </row>
    <row r="20" spans="1:23">
      <c r="J20">
        <v>129</v>
      </c>
      <c r="K20">
        <v>217</v>
      </c>
      <c r="L20">
        <f t="shared" si="17"/>
        <v>-59.87431872683652</v>
      </c>
      <c r="M20">
        <f t="shared" si="18"/>
        <v>-2.5012444589780216</v>
      </c>
      <c r="N20">
        <v>2</v>
      </c>
      <c r="O20" s="4">
        <f t="shared" si="6"/>
        <v>-58.08150129038372</v>
      </c>
      <c r="P20" s="4">
        <f t="shared" si="7"/>
        <v>-14.755659073776719</v>
      </c>
      <c r="Q20" s="4">
        <f t="shared" si="19"/>
        <v>58.08150129038372</v>
      </c>
      <c r="R20" s="4">
        <f t="shared" si="20"/>
        <v>14.755659073776719</v>
      </c>
      <c r="S20">
        <v>2</v>
      </c>
      <c r="T20">
        <f t="shared" si="21"/>
        <v>-58.08150129038372</v>
      </c>
      <c r="U20">
        <f t="shared" si="22"/>
        <v>14.755659073776719</v>
      </c>
      <c r="V20">
        <f t="shared" si="23"/>
        <v>58.08150129038372</v>
      </c>
      <c r="W20">
        <f t="shared" si="24"/>
        <v>-14.755659073776719</v>
      </c>
    </row>
    <row r="21" spans="1:23">
      <c r="A21">
        <v>104.16788889999999</v>
      </c>
      <c r="B21">
        <v>17.492939522429999</v>
      </c>
      <c r="J21">
        <v>165</v>
      </c>
      <c r="K21">
        <v>212</v>
      </c>
      <c r="L21">
        <f t="shared" si="17"/>
        <v>-23.87431872683652</v>
      </c>
      <c r="M21">
        <f t="shared" si="18"/>
        <v>-7.5012444589780216</v>
      </c>
      <c r="N21">
        <v>2</v>
      </c>
      <c r="O21" s="4">
        <f t="shared" si="6"/>
        <v>-21.82250155988924</v>
      </c>
      <c r="P21" s="4">
        <f t="shared" si="7"/>
        <v>-12.248681103390563</v>
      </c>
      <c r="Q21" s="4">
        <f t="shared" si="19"/>
        <v>21.82250155988924</v>
      </c>
      <c r="R21" s="4">
        <f t="shared" si="20"/>
        <v>12.248681103390563</v>
      </c>
      <c r="S21">
        <v>2</v>
      </c>
      <c r="T21">
        <f t="shared" si="21"/>
        <v>-21.82250155988924</v>
      </c>
      <c r="U21">
        <f t="shared" si="22"/>
        <v>12.248681103390563</v>
      </c>
      <c r="V21">
        <f t="shared" si="23"/>
        <v>21.82250155988924</v>
      </c>
      <c r="W21">
        <f t="shared" si="24"/>
        <v>-12.248681103390563</v>
      </c>
    </row>
    <row r="22" spans="1:23">
      <c r="A22">
        <v>0</v>
      </c>
      <c r="B22">
        <v>15.545</v>
      </c>
      <c r="J22">
        <v>169</v>
      </c>
      <c r="K22">
        <v>201</v>
      </c>
      <c r="L22">
        <f t="shared" si="17"/>
        <v>-19.87431872683652</v>
      </c>
      <c r="M22">
        <f t="shared" si="18"/>
        <v>-18.501244458978022</v>
      </c>
      <c r="N22">
        <v>2</v>
      </c>
      <c r="O22" s="4">
        <f t="shared" si="6"/>
        <v>-15.646752382573876</v>
      </c>
      <c r="P22" s="4">
        <f t="shared" si="7"/>
        <v>-22.191523860816059</v>
      </c>
      <c r="Q22" s="4">
        <f t="shared" si="19"/>
        <v>15.646752382573876</v>
      </c>
      <c r="R22" s="4">
        <f t="shared" si="20"/>
        <v>22.191523860816059</v>
      </c>
      <c r="S22">
        <v>2</v>
      </c>
      <c r="T22">
        <f t="shared" si="21"/>
        <v>-15.646752382573876</v>
      </c>
      <c r="U22">
        <f t="shared" si="22"/>
        <v>22.191523860816059</v>
      </c>
      <c r="V22">
        <f t="shared" si="23"/>
        <v>15.646752382573876</v>
      </c>
      <c r="W22">
        <f t="shared" si="24"/>
        <v>-22.191523860816059</v>
      </c>
    </row>
    <row r="23" spans="1:23">
      <c r="J23">
        <v>197</v>
      </c>
      <c r="K23">
        <v>194</v>
      </c>
      <c r="L23">
        <f t="shared" si="17"/>
        <v>8.1256812731634795</v>
      </c>
      <c r="M23">
        <f t="shared" si="18"/>
        <v>-25.501244458978022</v>
      </c>
      <c r="N23">
        <v>3</v>
      </c>
      <c r="O23">
        <f t="shared" si="6"/>
        <v>13.194215256781906</v>
      </c>
      <c r="P23">
        <f t="shared" si="7"/>
        <v>-23.286323214868005</v>
      </c>
      <c r="Q23" s="5">
        <f>O23</f>
        <v>13.194215256781906</v>
      </c>
      <c r="R23" s="5">
        <f>-P23</f>
        <v>23.286323214868005</v>
      </c>
      <c r="S23">
        <v>3</v>
      </c>
      <c r="T23">
        <f t="shared" si="21"/>
        <v>13.194215256781906</v>
      </c>
      <c r="U23">
        <f t="shared" si="22"/>
        <v>23.286323214868005</v>
      </c>
      <c r="V23">
        <f>O23</f>
        <v>13.194215256781906</v>
      </c>
      <c r="W23">
        <f t="shared" si="24"/>
        <v>-23.286323214868005</v>
      </c>
    </row>
    <row r="24" spans="1:23">
      <c r="A24">
        <v>-98.706445189999997</v>
      </c>
      <c r="B24">
        <v>10.022509660417999</v>
      </c>
      <c r="J24">
        <v>221</v>
      </c>
      <c r="K24">
        <v>197</v>
      </c>
      <c r="L24">
        <f t="shared" si="17"/>
        <v>32.12568127316348</v>
      </c>
      <c r="M24">
        <f t="shared" si="18"/>
        <v>-22.501244458978022</v>
      </c>
      <c r="N24">
        <v>3</v>
      </c>
      <c r="O24">
        <f t="shared" si="6"/>
        <v>36.06499481313449</v>
      </c>
      <c r="P24">
        <f t="shared" si="7"/>
        <v>-15.416924096464836</v>
      </c>
      <c r="Q24" s="5">
        <f t="shared" ref="Q24:Q27" si="25">O24</f>
        <v>36.06499481313449</v>
      </c>
      <c r="R24" s="5">
        <f t="shared" ref="R24:R27" si="26">-P24</f>
        <v>15.416924096464836</v>
      </c>
      <c r="S24">
        <v>3</v>
      </c>
      <c r="T24">
        <f t="shared" si="21"/>
        <v>36.06499481313449</v>
      </c>
      <c r="U24">
        <f t="shared" si="22"/>
        <v>15.416924096464836</v>
      </c>
      <c r="V24">
        <f t="shared" ref="V24:V27" si="27">O24</f>
        <v>36.06499481313449</v>
      </c>
      <c r="W24">
        <f t="shared" si="24"/>
        <v>-15.416924096464836</v>
      </c>
    </row>
    <row r="25" spans="1:23">
      <c r="A25">
        <v>0</v>
      </c>
      <c r="B25">
        <v>19.675999999999998</v>
      </c>
      <c r="J25">
        <v>242</v>
      </c>
      <c r="K25">
        <v>181</v>
      </c>
      <c r="L25">
        <f t="shared" si="17"/>
        <v>53.12568127316348</v>
      </c>
      <c r="M25">
        <f t="shared" si="18"/>
        <v>-38.501244458978022</v>
      </c>
      <c r="N25">
        <v>3</v>
      </c>
      <c r="O25">
        <f t="shared" si="6"/>
        <v>59.905502306507138</v>
      </c>
      <c r="P25">
        <f t="shared" si="7"/>
        <v>-26.758449675435372</v>
      </c>
      <c r="Q25" s="5">
        <f t="shared" si="25"/>
        <v>59.905502306507138</v>
      </c>
      <c r="R25" s="5">
        <f t="shared" si="26"/>
        <v>26.758449675435372</v>
      </c>
      <c r="S25">
        <v>3</v>
      </c>
      <c r="T25">
        <f t="shared" si="21"/>
        <v>59.905502306507138</v>
      </c>
      <c r="U25">
        <f t="shared" si="22"/>
        <v>26.758449675435372</v>
      </c>
      <c r="V25">
        <f t="shared" si="27"/>
        <v>59.905502306507138</v>
      </c>
      <c r="W25">
        <f t="shared" si="24"/>
        <v>-26.758449675435372</v>
      </c>
    </row>
    <row r="26" spans="1:23">
      <c r="J26">
        <v>260</v>
      </c>
      <c r="K26">
        <v>183</v>
      </c>
      <c r="L26">
        <f t="shared" si="17"/>
        <v>71.12568127316348</v>
      </c>
      <c r="M26">
        <f t="shared" si="18"/>
        <v>-36.501244458978022</v>
      </c>
      <c r="N26">
        <v>3</v>
      </c>
      <c r="O26">
        <f t="shared" si="6"/>
        <v>77.109977247349619</v>
      </c>
      <c r="P26">
        <f t="shared" si="7"/>
        <v>-21.101061407875587</v>
      </c>
      <c r="Q26" s="5">
        <f t="shared" si="25"/>
        <v>77.109977247349619</v>
      </c>
      <c r="R26" s="5">
        <f t="shared" si="26"/>
        <v>21.101061407875587</v>
      </c>
      <c r="S26">
        <v>3</v>
      </c>
      <c r="T26">
        <f t="shared" si="21"/>
        <v>77.109977247349619</v>
      </c>
      <c r="U26">
        <f t="shared" si="22"/>
        <v>21.101061407875587</v>
      </c>
      <c r="V26">
        <f t="shared" si="27"/>
        <v>77.109977247349619</v>
      </c>
      <c r="W26">
        <f t="shared" si="24"/>
        <v>-21.101061407875587</v>
      </c>
    </row>
    <row r="27" spans="1:23">
      <c r="A27">
        <v>-92.137406519999999</v>
      </c>
      <c r="B27">
        <v>-38.449463203368005</v>
      </c>
      <c r="J27">
        <v>279</v>
      </c>
      <c r="K27">
        <v>174</v>
      </c>
      <c r="L27">
        <f t="shared" si="17"/>
        <v>90.12568127316348</v>
      </c>
      <c r="M27">
        <f t="shared" si="18"/>
        <v>-45.501244458978022</v>
      </c>
      <c r="N27">
        <v>3</v>
      </c>
      <c r="O27">
        <f t="shared" si="6"/>
        <v>97.55426851059633</v>
      </c>
      <c r="P27">
        <f t="shared" si="7"/>
        <v>-26.003199180677804</v>
      </c>
      <c r="Q27" s="5">
        <f t="shared" si="25"/>
        <v>97.55426851059633</v>
      </c>
      <c r="R27" s="5">
        <f t="shared" si="26"/>
        <v>26.003199180677804</v>
      </c>
      <c r="S27">
        <v>3</v>
      </c>
      <c r="T27">
        <f t="shared" si="21"/>
        <v>97.55426851059633</v>
      </c>
      <c r="U27">
        <f t="shared" si="22"/>
        <v>26.003199180677804</v>
      </c>
      <c r="V27">
        <f t="shared" si="27"/>
        <v>97.55426851059633</v>
      </c>
      <c r="W27">
        <f t="shared" si="24"/>
        <v>-26.003199180677804</v>
      </c>
    </row>
    <row r="28" spans="1:23">
      <c r="A28">
        <v>0</v>
      </c>
      <c r="B28">
        <v>-9.5736000000000008</v>
      </c>
      <c r="O28">
        <f>O27+O18</f>
        <v>5.4168619926112029</v>
      </c>
      <c r="Q28" s="5"/>
    </row>
    <row r="29" spans="1:23">
      <c r="O29">
        <f>(O11+O28)/2</f>
        <v>5.4391528624869991</v>
      </c>
      <c r="Q29" s="5"/>
    </row>
    <row r="30" spans="1:23">
      <c r="A30">
        <v>97.55426851</v>
      </c>
      <c r="B30">
        <v>-24.731952206944001</v>
      </c>
      <c r="O30">
        <f>O29/H11</f>
        <v>5.9717456845924895E-2</v>
      </c>
    </row>
    <row r="31" spans="1:23">
      <c r="A31">
        <v>0</v>
      </c>
      <c r="B31">
        <v>-19.425000000000001</v>
      </c>
    </row>
    <row r="32" spans="1:23">
      <c r="J32">
        <v>-98.706445189999997</v>
      </c>
      <c r="K32">
        <f>J32*0.0288+15.417</f>
        <v>12.574254378528</v>
      </c>
      <c r="O32">
        <f>AVERAGE(O19:O22)</f>
        <v>-40.367581787735979</v>
      </c>
      <c r="R32">
        <f>AVERAGE(R19:R22)</f>
        <v>21.253124414485818</v>
      </c>
    </row>
    <row r="33" spans="10:18">
      <c r="J33">
        <v>104.16788889999999</v>
      </c>
      <c r="K33">
        <f>J33*0.0288+15.417</f>
        <v>18.417035200320001</v>
      </c>
      <c r="O33">
        <f>AVERAGE(O23:O26)</f>
        <v>46.568672405943289</v>
      </c>
      <c r="R33">
        <f>AVERAGE(R23:R26)</f>
        <v>21.640689598660952</v>
      </c>
    </row>
    <row r="34" spans="10:18">
      <c r="J34">
        <v>-92.137406519999999</v>
      </c>
      <c r="K34">
        <f>J34*0.049-24.14</f>
        <v>-28.654732919480001</v>
      </c>
    </row>
    <row r="35" spans="10:18">
      <c r="J35">
        <v>97.55426851</v>
      </c>
      <c r="K35">
        <f>J35*0.049-24.14</f>
        <v>-19.359840843010002</v>
      </c>
    </row>
    <row r="51" spans="14:18">
      <c r="N51">
        <v>-98.70644518802419</v>
      </c>
      <c r="O51">
        <v>8.3876754593791425</v>
      </c>
    </row>
    <row r="52" spans="14:18">
      <c r="N52">
        <v>0</v>
      </c>
      <c r="O52">
        <v>13.715</v>
      </c>
    </row>
    <row r="53" spans="14:18">
      <c r="N53">
        <v>104.16788892038699</v>
      </c>
      <c r="O53">
        <v>20.346126867013552</v>
      </c>
    </row>
    <row r="55" spans="14:18">
      <c r="N55">
        <v>-92.137406517985127</v>
      </c>
      <c r="O55">
        <v>-42.345427451358844</v>
      </c>
      <c r="P55">
        <f>-O55</f>
        <v>42.345427451358844</v>
      </c>
    </row>
    <row r="56" spans="14:18">
      <c r="N56">
        <v>0</v>
      </c>
      <c r="O56">
        <v>-22.785</v>
      </c>
      <c r="P56">
        <f t="shared" ref="P56:P57" si="28">-O56</f>
        <v>22.785</v>
      </c>
    </row>
    <row r="57" spans="14:18">
      <c r="N57">
        <v>97.55426851059633</v>
      </c>
      <c r="O57">
        <v>-26.003199180677804</v>
      </c>
      <c r="P57">
        <f t="shared" si="28"/>
        <v>26.003199180677804</v>
      </c>
    </row>
    <row r="61" spans="14:18">
      <c r="N61">
        <v>-98.70644518802419</v>
      </c>
      <c r="O61">
        <v>8.3876754593791425</v>
      </c>
      <c r="Q61">
        <v>109.8908538594375</v>
      </c>
      <c r="R61">
        <v>28.577883303061121</v>
      </c>
    </row>
    <row r="62" spans="14:18">
      <c r="N62">
        <v>-44.058765137404684</v>
      </c>
      <c r="O62">
        <v>15.778958506666868</v>
      </c>
      <c r="Q62">
        <v>52.807213021344928</v>
      </c>
      <c r="R62">
        <v>15.676024961424856</v>
      </c>
    </row>
    <row r="63" spans="14:18">
      <c r="N63">
        <v>0</v>
      </c>
      <c r="O63">
        <v>13.715</v>
      </c>
      <c r="Q63">
        <v>0</v>
      </c>
      <c r="R63">
        <v>7.2618</v>
      </c>
    </row>
    <row r="64" spans="14:18">
      <c r="N64">
        <v>48.169542373103198</v>
      </c>
      <c r="O64">
        <v>15.736605853902837</v>
      </c>
      <c r="Q64">
        <v>-50.150716960903083</v>
      </c>
      <c r="R64">
        <v>21.208573941321891</v>
      </c>
    </row>
    <row r="65" spans="7:19">
      <c r="G65">
        <v>1</v>
      </c>
      <c r="H65">
        <v>-98.70644518802419</v>
      </c>
      <c r="I65">
        <v>8.3876754593791425</v>
      </c>
      <c r="J65">
        <f>-H65</f>
        <v>98.70644518802419</v>
      </c>
      <c r="N65">
        <v>104.16788892038699</v>
      </c>
      <c r="O65">
        <v>20.346126867013552</v>
      </c>
      <c r="Q65">
        <v>-120.16393857646784</v>
      </c>
      <c r="R65">
        <v>42.712679986158896</v>
      </c>
    </row>
    <row r="66" spans="7:19">
      <c r="G66">
        <v>1</v>
      </c>
      <c r="H66">
        <v>-73.780054688549924</v>
      </c>
      <c r="I66">
        <v>6.4706317280785246</v>
      </c>
      <c r="J66">
        <f t="shared" ref="J66:J74" si="29">-H66</f>
        <v>73.780054688549924</v>
      </c>
    </row>
    <row r="67" spans="7:19">
      <c r="G67">
        <v>1</v>
      </c>
      <c r="H67">
        <v>-58.836751785141288</v>
      </c>
      <c r="I67">
        <v>22.893107130312472</v>
      </c>
      <c r="J67">
        <f t="shared" si="29"/>
        <v>58.836751785141288</v>
      </c>
    </row>
    <row r="68" spans="7:19">
      <c r="G68">
        <v>1</v>
      </c>
      <c r="H68">
        <v>-28.449617764469078</v>
      </c>
      <c r="I68">
        <v>24.16671853482562</v>
      </c>
      <c r="J68">
        <f t="shared" si="29"/>
        <v>28.449617764469078</v>
      </c>
      <c r="N68">
        <v>-92.137406517985127</v>
      </c>
      <c r="O68">
        <v>-42.345427451358844</v>
      </c>
      <c r="Q68">
        <v>-126.64930598058632</v>
      </c>
      <c r="R68">
        <v>-32.066595282016834</v>
      </c>
      <c r="S68">
        <f>-R68</f>
        <v>32.066595282016834</v>
      </c>
    </row>
    <row r="69" spans="7:19">
      <c r="G69">
        <v>1</v>
      </c>
      <c r="H69">
        <v>-15.168636311458435</v>
      </c>
      <c r="I69">
        <v>9.5853766334508599</v>
      </c>
      <c r="J69">
        <f t="shared" si="29"/>
        <v>15.168636311458435</v>
      </c>
      <c r="N69">
        <v>-40.367581787735979</v>
      </c>
      <c r="O69">
        <v>-21.253124414485818</v>
      </c>
      <c r="Q69">
        <v>-63.797092573377022</v>
      </c>
      <c r="R69">
        <v>-18.722252209507012</v>
      </c>
      <c r="S69">
        <f>-R69</f>
        <v>18.722252209507012</v>
      </c>
    </row>
    <row r="70" spans="7:19">
      <c r="G70">
        <v>2</v>
      </c>
      <c r="H70">
        <v>-92.137406517985127</v>
      </c>
      <c r="I70">
        <v>-42.345427451358844</v>
      </c>
      <c r="J70">
        <f t="shared" si="29"/>
        <v>92.137406517985127</v>
      </c>
      <c r="N70">
        <v>0</v>
      </c>
      <c r="O70">
        <v>-22.785</v>
      </c>
      <c r="Q70">
        <v>0</v>
      </c>
      <c r="R70">
        <v>-27.472999999999999</v>
      </c>
      <c r="S70">
        <f>-R70</f>
        <v>27.472999999999999</v>
      </c>
    </row>
    <row r="71" spans="7:19">
      <c r="G71">
        <v>2</v>
      </c>
      <c r="H71">
        <v>-65.919571918097063</v>
      </c>
      <c r="I71">
        <v>-35.81663361995993</v>
      </c>
      <c r="J71">
        <f t="shared" si="29"/>
        <v>65.919571918097063</v>
      </c>
      <c r="N71">
        <v>46.568672405943289</v>
      </c>
      <c r="O71">
        <v>-21.640689598660952</v>
      </c>
      <c r="Q71">
        <v>48.680893669356564</v>
      </c>
      <c r="R71">
        <v>-23.113322656257584</v>
      </c>
      <c r="S71">
        <f>-R71</f>
        <v>23.113322656257584</v>
      </c>
    </row>
    <row r="72" spans="7:19">
      <c r="G72">
        <v>2</v>
      </c>
      <c r="H72">
        <v>-58.08150129038372</v>
      </c>
      <c r="I72">
        <v>-14.755659073776719</v>
      </c>
      <c r="J72">
        <f t="shared" si="29"/>
        <v>58.08150129038372</v>
      </c>
      <c r="N72">
        <v>97.55426851059633</v>
      </c>
      <c r="O72">
        <v>-26.003199180677804</v>
      </c>
      <c r="Q72">
        <v>111.77164513557572</v>
      </c>
      <c r="R72">
        <v>-20.047857042722846</v>
      </c>
      <c r="S72">
        <f>-R72</f>
        <v>20.047857042722846</v>
      </c>
    </row>
    <row r="73" spans="7:19">
      <c r="G73">
        <v>2</v>
      </c>
      <c r="H73">
        <v>-21.82250155988924</v>
      </c>
      <c r="I73">
        <v>-12.248681103390563</v>
      </c>
      <c r="J73">
        <f t="shared" si="29"/>
        <v>21.82250155988924</v>
      </c>
    </row>
    <row r="74" spans="7:19">
      <c r="G74">
        <v>2</v>
      </c>
      <c r="H74">
        <v>-15.646752382573876</v>
      </c>
      <c r="I74">
        <v>-22.191523860816059</v>
      </c>
      <c r="J74">
        <f t="shared" si="29"/>
        <v>15.646752382573876</v>
      </c>
    </row>
    <row r="76" spans="7:19">
      <c r="G76">
        <v>0</v>
      </c>
      <c r="H76">
        <v>17.694147188910108</v>
      </c>
      <c r="I76">
        <v>18.531742410005332</v>
      </c>
      <c r="L76">
        <v>-92.137406517985127</v>
      </c>
      <c r="M76">
        <v>-42.345427451358844</v>
      </c>
    </row>
    <row r="77" spans="7:19">
      <c r="G77">
        <v>0</v>
      </c>
      <c r="H77">
        <v>35.408066691557849</v>
      </c>
      <c r="I77">
        <v>12.034277069296232</v>
      </c>
      <c r="L77">
        <v>-65.919571918097063</v>
      </c>
      <c r="M77">
        <v>-35.81663361995993</v>
      </c>
      <c r="N77">
        <f>AVERAGE(L76:L78)</f>
        <v>-72.046159908821977</v>
      </c>
      <c r="O77">
        <f>AVERAGE(M76:M78)</f>
        <v>-30.972573381698499</v>
      </c>
    </row>
    <row r="78" spans="7:19">
      <c r="G78">
        <v>0</v>
      </c>
      <c r="H78">
        <v>60.030573723539021</v>
      </c>
      <c r="I78">
        <v>21.293442661294115</v>
      </c>
      <c r="L78">
        <v>-58.08150129038372</v>
      </c>
      <c r="M78">
        <v>-14.755659073776719</v>
      </c>
      <c r="N78">
        <f>AVERAGE(L79:L80)</f>
        <v>-18.734626971231556</v>
      </c>
      <c r="O78">
        <f>AVERAGE(M79:M80)</f>
        <v>-17.220102482103311</v>
      </c>
      <c r="P78">
        <v>-72.046159908821977</v>
      </c>
      <c r="Q78">
        <v>-30.972573381698499</v>
      </c>
    </row>
    <row r="79" spans="7:19">
      <c r="G79">
        <v>0</v>
      </c>
      <c r="H79">
        <v>79.545381888405828</v>
      </c>
      <c r="I79">
        <v>11.086961275015669</v>
      </c>
      <c r="L79">
        <v>-21.82250155988924</v>
      </c>
      <c r="M79">
        <v>-12.248681103390563</v>
      </c>
      <c r="P79">
        <v>-18.734626971231556</v>
      </c>
      <c r="Q79">
        <v>-17.220102482103311</v>
      </c>
    </row>
    <row r="80" spans="7:19">
      <c r="G80">
        <v>0</v>
      </c>
      <c r="H80">
        <v>104.16788892038699</v>
      </c>
      <c r="I80">
        <v>20.346126867013552</v>
      </c>
      <c r="L80">
        <v>-15.646752382573876</v>
      </c>
      <c r="M80">
        <v>-22.191523860816059</v>
      </c>
      <c r="P80">
        <v>0</v>
      </c>
      <c r="Q80">
        <v>-22.785</v>
      </c>
    </row>
    <row r="81" spans="7:17">
      <c r="G81">
        <v>3</v>
      </c>
      <c r="H81">
        <v>13.194215256781906</v>
      </c>
      <c r="I81">
        <v>-23.286323214868005</v>
      </c>
      <c r="L81">
        <v>13.194215256781906</v>
      </c>
      <c r="M81">
        <v>-23.286323214868005</v>
      </c>
      <c r="P81">
        <v>24.629605034958196</v>
      </c>
      <c r="Q81">
        <v>-19.351623655666423</v>
      </c>
    </row>
    <row r="82" spans="7:17">
      <c r="G82">
        <v>3</v>
      </c>
      <c r="H82">
        <v>36.06499481313449</v>
      </c>
      <c r="I82">
        <v>-15.416924096464836</v>
      </c>
      <c r="L82">
        <v>36.06499481313449</v>
      </c>
      <c r="M82">
        <v>-15.416924096464836</v>
      </c>
      <c r="P82">
        <v>78.189916021484365</v>
      </c>
      <c r="Q82">
        <v>-24.620903421329587</v>
      </c>
    </row>
    <row r="83" spans="7:17">
      <c r="G83">
        <v>3</v>
      </c>
      <c r="H83">
        <v>59.905502306507138</v>
      </c>
      <c r="I83">
        <v>-26.758449675435372</v>
      </c>
      <c r="L83">
        <v>59.905502306507138</v>
      </c>
      <c r="M83">
        <v>-26.758449675435372</v>
      </c>
      <c r="N83">
        <f>AVERAGE(L81:L82)</f>
        <v>24.629605034958196</v>
      </c>
      <c r="O83">
        <f>AVERAGE(M81:M82)</f>
        <v>-19.351623655666423</v>
      </c>
    </row>
    <row r="84" spans="7:17">
      <c r="G84">
        <v>3</v>
      </c>
      <c r="H84">
        <v>77.109977247349619</v>
      </c>
      <c r="I84">
        <v>-21.101061407875587</v>
      </c>
      <c r="L84">
        <v>77.109977247349619</v>
      </c>
      <c r="M84">
        <v>-21.101061407875587</v>
      </c>
      <c r="N84">
        <f>AVERAGE(L83:L85)</f>
        <v>78.189916021484365</v>
      </c>
      <c r="O84">
        <f>AVERAGE(M83:M85)</f>
        <v>-24.620903421329587</v>
      </c>
    </row>
    <row r="85" spans="7:17">
      <c r="G85">
        <v>3</v>
      </c>
      <c r="H85">
        <v>97.55426851059633</v>
      </c>
      <c r="I85">
        <v>-26.003199180677804</v>
      </c>
      <c r="L85">
        <v>97.55426851059633</v>
      </c>
      <c r="M85">
        <v>-26.003199180677804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2598-2BBF-2344-9E95-820EF9BA5053}">
  <dimension ref="A1:R31"/>
  <sheetViews>
    <sheetView zoomScale="91" zoomScaleNormal="100" workbookViewId="0">
      <selection activeCell="N14" sqref="N14:O14"/>
    </sheetView>
  </sheetViews>
  <sheetFormatPr baseColWidth="10" defaultRowHeight="20"/>
  <sheetData>
    <row r="1" spans="1:18">
      <c r="A1" s="1"/>
      <c r="B1" s="1"/>
      <c r="F1">
        <f>C13</f>
        <v>-2.4624427940211575</v>
      </c>
      <c r="I1" t="s">
        <v>0</v>
      </c>
      <c r="J1">
        <v>113</v>
      </c>
      <c r="K1">
        <v>152</v>
      </c>
      <c r="L1">
        <f t="shared" ref="L1:L10" si="0">J1-$A$13</f>
        <v>-95.394341580666492</v>
      </c>
      <c r="M1">
        <f t="shared" ref="M1:M10" si="1">K1-$B$13</f>
        <v>-57.196229467214494</v>
      </c>
      <c r="N1" s="4">
        <f>L1*COS($F$1)+M1*SIN($F$1)</f>
        <v>110.15377270893902</v>
      </c>
      <c r="O1" s="4">
        <f>L1*-SIN($F$1)+M1*COS($F$1)</f>
        <v>-15.415428273730576</v>
      </c>
      <c r="P1" s="4">
        <f>N1</f>
        <v>110.15377270893902</v>
      </c>
      <c r="Q1" s="4">
        <f>O1</f>
        <v>-15.415428273730576</v>
      </c>
      <c r="R1">
        <v>0</v>
      </c>
    </row>
    <row r="2" spans="1:18">
      <c r="A2" s="1"/>
      <c r="B2" s="1"/>
      <c r="J2">
        <v>139</v>
      </c>
      <c r="K2">
        <v>168</v>
      </c>
      <c r="L2">
        <f t="shared" si="0"/>
        <v>-69.394341580666492</v>
      </c>
      <c r="M2">
        <f t="shared" si="1"/>
        <v>-41.196229467214494</v>
      </c>
      <c r="N2" s="4">
        <f t="shared" ref="N2:N28" si="2">L2*COS($F$1)+M2*SIN($F$1)</f>
        <v>79.872882693323703</v>
      </c>
      <c r="O2" s="4">
        <f t="shared" ref="O2:O28" si="3">L2*-SIN($F$1)+M2*COS($F$1)</f>
        <v>-11.533714752331989</v>
      </c>
      <c r="P2" s="4">
        <f t="shared" ref="P2:Q5" si="4">N2</f>
        <v>79.872882693323703</v>
      </c>
      <c r="Q2" s="4">
        <f t="shared" si="4"/>
        <v>-11.533714752331989</v>
      </c>
      <c r="R2">
        <v>0</v>
      </c>
    </row>
    <row r="3" spans="1:18">
      <c r="A3" s="1"/>
      <c r="B3" s="1"/>
      <c r="J3">
        <v>141</v>
      </c>
      <c r="K3">
        <v>185</v>
      </c>
      <c r="L3">
        <f t="shared" si="0"/>
        <v>-67.394341580666492</v>
      </c>
      <c r="M3">
        <f t="shared" si="1"/>
        <v>-24.196229467214494</v>
      </c>
      <c r="N3" s="4">
        <f t="shared" si="2"/>
        <v>67.638428928481673</v>
      </c>
      <c r="O3" s="4">
        <f t="shared" si="3"/>
        <v>-23.505270251762393</v>
      </c>
      <c r="P3" s="4">
        <f t="shared" si="4"/>
        <v>67.638428928481673</v>
      </c>
      <c r="Q3" s="4">
        <f t="shared" si="4"/>
        <v>-23.505270251762393</v>
      </c>
      <c r="R3">
        <v>0</v>
      </c>
    </row>
    <row r="4" spans="1:18">
      <c r="A4" s="1"/>
      <c r="B4" s="1"/>
      <c r="J4">
        <v>158</v>
      </c>
      <c r="K4">
        <v>199</v>
      </c>
      <c r="L4">
        <f t="shared" si="0"/>
        <v>-50.394341580666492</v>
      </c>
      <c r="M4">
        <f t="shared" si="1"/>
        <v>-10.196229467214494</v>
      </c>
      <c r="N4" s="4">
        <f t="shared" si="2"/>
        <v>45.616765415210772</v>
      </c>
      <c r="O4" s="4">
        <f t="shared" si="3"/>
        <v>-23.720528488012555</v>
      </c>
      <c r="P4" s="4">
        <f t="shared" si="4"/>
        <v>45.616765415210772</v>
      </c>
      <c r="Q4" s="4">
        <f t="shared" si="4"/>
        <v>-23.720528488012555</v>
      </c>
      <c r="R4">
        <v>0</v>
      </c>
    </row>
    <row r="5" spans="1:18">
      <c r="A5" s="1"/>
      <c r="B5" s="1"/>
      <c r="J5">
        <v>156</v>
      </c>
      <c r="K5">
        <v>209</v>
      </c>
      <c r="L5">
        <f t="shared" si="0"/>
        <v>-52.394341580666492</v>
      </c>
      <c r="M5">
        <f t="shared" si="1"/>
        <v>-0.19622946721449352</v>
      </c>
      <c r="N5" s="4">
        <f t="shared" si="2"/>
        <v>40.891661906696996</v>
      </c>
      <c r="O5" s="4">
        <f t="shared" si="3"/>
        <v>-32.757861990425248</v>
      </c>
      <c r="P5" s="4">
        <f t="shared" si="4"/>
        <v>40.891661906696996</v>
      </c>
      <c r="Q5" s="4">
        <f t="shared" si="4"/>
        <v>-32.757861990425248</v>
      </c>
      <c r="R5">
        <v>0</v>
      </c>
    </row>
    <row r="6" spans="1:18">
      <c r="A6" s="1"/>
      <c r="B6" s="1"/>
      <c r="J6">
        <v>180</v>
      </c>
      <c r="K6">
        <v>231</v>
      </c>
      <c r="L6">
        <f t="shared" si="0"/>
        <v>-28.394341580666492</v>
      </c>
      <c r="M6">
        <f t="shared" si="1"/>
        <v>21.803770532785506</v>
      </c>
      <c r="N6" s="5">
        <f t="shared" si="2"/>
        <v>8.3981953860280196</v>
      </c>
      <c r="O6" s="5">
        <f t="shared" si="3"/>
        <v>-34.801053971166297</v>
      </c>
      <c r="P6" s="5">
        <f>-N6</f>
        <v>-8.3981953860280196</v>
      </c>
      <c r="Q6" s="5">
        <f>O6</f>
        <v>-34.801053971166297</v>
      </c>
      <c r="R6">
        <v>1</v>
      </c>
    </row>
    <row r="7" spans="1:18">
      <c r="A7" s="1"/>
      <c r="B7" s="1"/>
      <c r="J7">
        <v>205</v>
      </c>
      <c r="K7">
        <v>234</v>
      </c>
      <c r="L7">
        <f t="shared" si="0"/>
        <v>-3.3943415806664916</v>
      </c>
      <c r="M7">
        <f t="shared" si="1"/>
        <v>24.803770532785506</v>
      </c>
      <c r="N7">
        <f t="shared" si="2"/>
        <v>-12.938874868273638</v>
      </c>
      <c r="O7">
        <f t="shared" si="3"/>
        <v>-21.432081199745326</v>
      </c>
      <c r="P7" s="5">
        <f t="shared" ref="P7:P10" si="5">-N7</f>
        <v>12.938874868273638</v>
      </c>
      <c r="Q7" s="5">
        <f t="shared" ref="Q7:Q10" si="6">O7</f>
        <v>-21.432081199745326</v>
      </c>
      <c r="R7">
        <v>1</v>
      </c>
    </row>
    <row r="8" spans="1:18">
      <c r="A8" s="1"/>
      <c r="B8" s="1"/>
      <c r="J8">
        <v>217</v>
      </c>
      <c r="K8">
        <v>257</v>
      </c>
      <c r="L8">
        <f t="shared" si="0"/>
        <v>8.6056584193335084</v>
      </c>
      <c r="M8">
        <f t="shared" si="1"/>
        <v>47.803770532785506</v>
      </c>
      <c r="N8">
        <f t="shared" si="2"/>
        <v>-36.723189138988488</v>
      </c>
      <c r="O8">
        <f t="shared" si="3"/>
        <v>-31.790961190935001</v>
      </c>
      <c r="P8" s="5">
        <f t="shared" si="5"/>
        <v>36.723189138988488</v>
      </c>
      <c r="Q8" s="5">
        <f t="shared" si="6"/>
        <v>-31.790961190935001</v>
      </c>
      <c r="R8">
        <v>1</v>
      </c>
    </row>
    <row r="9" spans="1:18">
      <c r="A9" s="1" t="s">
        <v>1</v>
      </c>
      <c r="B9" s="1"/>
      <c r="J9">
        <v>245</v>
      </c>
      <c r="K9">
        <v>272</v>
      </c>
      <c r="L9">
        <f t="shared" si="0"/>
        <v>36.605658419333508</v>
      </c>
      <c r="M9">
        <f t="shared" si="1"/>
        <v>62.803770532785506</v>
      </c>
      <c r="N9">
        <f t="shared" si="2"/>
        <v>-67.932161403875298</v>
      </c>
      <c r="O9">
        <f t="shared" si="3"/>
        <v>-25.874877167738092</v>
      </c>
      <c r="P9" s="5">
        <f t="shared" si="5"/>
        <v>67.932161403875298</v>
      </c>
      <c r="Q9" s="5">
        <f t="shared" si="6"/>
        <v>-25.874877167738092</v>
      </c>
      <c r="R9">
        <v>1</v>
      </c>
    </row>
    <row r="10" spans="1:18">
      <c r="A10">
        <v>141.89889549702599</v>
      </c>
      <c r="B10">
        <v>291.56839422259901</v>
      </c>
      <c r="D10">
        <f t="shared" ref="D10:D11" si="7">A10-$A$13</f>
        <v>-66.495446083640502</v>
      </c>
      <c r="E10">
        <f t="shared" ref="E10:E11" si="8">B10-$B$13</f>
        <v>82.372164755384517</v>
      </c>
      <c r="G10">
        <f t="shared" ref="G2:G10" si="9">D10*COS($F$1)+E10*SIN($F$1)</f>
        <v>0</v>
      </c>
      <c r="H10">
        <f t="shared" ref="H2:H10" si="10">D10*-SIN($F$1)+E10*COS($F$1)</f>
        <v>-105.86225898000926</v>
      </c>
      <c r="J10">
        <v>257</v>
      </c>
      <c r="K10">
        <v>267</v>
      </c>
      <c r="L10">
        <f t="shared" si="0"/>
        <v>48.605658419333508</v>
      </c>
      <c r="M10">
        <f t="shared" si="1"/>
        <v>57.803770532785506</v>
      </c>
      <c r="N10">
        <f t="shared" si="2"/>
        <v>-74.128786650369307</v>
      </c>
      <c r="O10">
        <f t="shared" si="3"/>
        <v>-14.446761157016418</v>
      </c>
      <c r="P10" s="5">
        <f t="shared" si="5"/>
        <v>74.128786650369307</v>
      </c>
      <c r="Q10" s="5">
        <f t="shared" si="6"/>
        <v>-14.446761157016418</v>
      </c>
      <c r="R10">
        <v>1</v>
      </c>
    </row>
    <row r="11" spans="1:18">
      <c r="A11">
        <v>274.88978766430699</v>
      </c>
      <c r="B11">
        <v>126.82406471183</v>
      </c>
      <c r="C11">
        <f>(B11-B10)/(A11-A10)</f>
        <v>-1.2387639997447895</v>
      </c>
      <c r="D11">
        <f t="shared" si="7"/>
        <v>66.495446083640502</v>
      </c>
      <c r="E11">
        <f t="shared" si="8"/>
        <v>-82.372164755384489</v>
      </c>
      <c r="G11">
        <f>D11*COS($F$1)+E11*SIN($F$1)</f>
        <v>0</v>
      </c>
      <c r="H11">
        <f>D11*-SIN($F$1)+E11*COS($F$1)</f>
        <v>105.86225898000924</v>
      </c>
      <c r="J11">
        <v>283</v>
      </c>
      <c r="K11">
        <v>272</v>
      </c>
      <c r="L11">
        <f t="shared" ref="L11:L12" si="11">J11-$A$13</f>
        <v>74.605658419333508</v>
      </c>
      <c r="M11">
        <f t="shared" ref="M11:M12" si="12">K11-$B$13</f>
        <v>62.803770532785506</v>
      </c>
      <c r="N11">
        <f t="shared" ref="N11:N12" si="13">L11*COS($F$1)+M11*SIN($F$1)</f>
        <v>-97.500227406469293</v>
      </c>
      <c r="O11">
        <f t="shared" ref="O11:O12" si="14">L11*-SIN($F$1)+M11*COS($F$1)</f>
        <v>-2.0058706348669375</v>
      </c>
      <c r="P11" s="5">
        <f t="shared" ref="P11:P12" si="15">-N11</f>
        <v>97.500227406469293</v>
      </c>
      <c r="Q11" s="5">
        <f t="shared" ref="Q11:Q12" si="16">O11</f>
        <v>-2.0058706348669375</v>
      </c>
    </row>
    <row r="12" spans="1:18">
      <c r="C12">
        <f>ATAN(C11)</f>
        <v>-0.89164646722626084</v>
      </c>
      <c r="J12">
        <v>294</v>
      </c>
      <c r="K12">
        <v>293</v>
      </c>
      <c r="L12">
        <f t="shared" si="11"/>
        <v>85.605658419333508</v>
      </c>
      <c r="M12">
        <f t="shared" si="12"/>
        <v>83.803770532785506</v>
      </c>
      <c r="N12">
        <f t="shared" si="13"/>
        <v>-119.25017117538582</v>
      </c>
      <c r="O12">
        <f t="shared" si="14"/>
        <v>-11.436668376785121</v>
      </c>
      <c r="P12" s="5">
        <f t="shared" si="15"/>
        <v>119.25017117538582</v>
      </c>
      <c r="Q12" s="5">
        <f t="shared" si="16"/>
        <v>-11.436668376785121</v>
      </c>
    </row>
    <row r="13" spans="1:18">
      <c r="A13" s="2">
        <f>(A10+A11)/2</f>
        <v>208.39434158066649</v>
      </c>
      <c r="B13" s="2">
        <f>(B10+B11)/2</f>
        <v>209.19622946721449</v>
      </c>
      <c r="C13" s="3">
        <f>C12-PI()/2</f>
        <v>-2.4624427940211575</v>
      </c>
      <c r="J13" s="1"/>
      <c r="K13" s="1"/>
    </row>
    <row r="14" spans="1:18">
      <c r="J14" s="1"/>
      <c r="K14" s="1"/>
      <c r="N14">
        <f>N1</f>
        <v>110.15377270893902</v>
      </c>
      <c r="O14">
        <f>N14*-0.0363-20.896</f>
        <v>-24.894581949334487</v>
      </c>
    </row>
    <row r="15" spans="1:18">
      <c r="J15" s="1"/>
      <c r="K15" s="1"/>
      <c r="N15">
        <f>N12</f>
        <v>-119.25017117538582</v>
      </c>
      <c r="O15">
        <f>N15*-0.0363-20.896</f>
        <v>-16.567218786333495</v>
      </c>
    </row>
    <row r="16" spans="1:18">
      <c r="J16" s="1"/>
      <c r="K16" s="1"/>
    </row>
    <row r="17" spans="10:18">
      <c r="J17" s="1"/>
      <c r="K17" s="1"/>
    </row>
    <row r="18" spans="10:18">
      <c r="J18">
        <v>160</v>
      </c>
      <c r="K18">
        <v>124</v>
      </c>
      <c r="L18">
        <f t="shared" ref="L18:L28" si="17">J18-$A$13</f>
        <v>-48.394341580666492</v>
      </c>
      <c r="M18">
        <f t="shared" ref="M18:M28" si="18">K18-$B$13</f>
        <v>-85.196229467214494</v>
      </c>
      <c r="N18" s="4">
        <f t="shared" si="2"/>
        <v>91.170432729951528</v>
      </c>
      <c r="O18" s="4">
        <f t="shared" si="3"/>
        <v>35.893760018837213</v>
      </c>
      <c r="P18" s="4">
        <f>-N18</f>
        <v>-91.170432729951528</v>
      </c>
      <c r="Q18" s="4">
        <f>-O18</f>
        <v>-35.893760018837213</v>
      </c>
      <c r="R18">
        <v>2</v>
      </c>
    </row>
    <row r="19" spans="10:18">
      <c r="J19">
        <v>168</v>
      </c>
      <c r="K19">
        <v>142</v>
      </c>
      <c r="L19">
        <f t="shared" si="17"/>
        <v>-40.394341580666492</v>
      </c>
      <c r="M19">
        <f t="shared" si="18"/>
        <v>-67.196229467214494</v>
      </c>
      <c r="N19" s="4">
        <f t="shared" si="2"/>
        <v>73.63920521383487</v>
      </c>
      <c r="O19" s="4">
        <f t="shared" si="3"/>
        <v>26.912888024528719</v>
      </c>
      <c r="P19" s="4">
        <f t="shared" ref="P19:Q22" si="19">-N19</f>
        <v>-73.63920521383487</v>
      </c>
      <c r="Q19" s="4">
        <f t="shared" si="19"/>
        <v>-26.912888024528719</v>
      </c>
      <c r="R19">
        <v>2</v>
      </c>
    </row>
    <row r="20" spans="10:18">
      <c r="J20">
        <v>185</v>
      </c>
      <c r="K20">
        <v>146</v>
      </c>
      <c r="L20">
        <f t="shared" si="17"/>
        <v>-23.394341580666492</v>
      </c>
      <c r="M20">
        <f t="shared" si="18"/>
        <v>-63.196229467214494</v>
      </c>
      <c r="N20" s="4">
        <f t="shared" si="2"/>
        <v>57.898859209214287</v>
      </c>
      <c r="O20" s="4">
        <f t="shared" si="3"/>
        <v>34.478699788961187</v>
      </c>
      <c r="P20" s="4">
        <f t="shared" si="19"/>
        <v>-57.898859209214287</v>
      </c>
      <c r="Q20" s="4">
        <f t="shared" si="19"/>
        <v>-34.478699788961187</v>
      </c>
      <c r="R20">
        <v>2</v>
      </c>
    </row>
    <row r="21" spans="10:18">
      <c r="J21">
        <v>195</v>
      </c>
      <c r="K21">
        <v>162</v>
      </c>
      <c r="L21">
        <f t="shared" si="17"/>
        <v>-13.394341580666492</v>
      </c>
      <c r="M21">
        <f t="shared" si="18"/>
        <v>-47.196229467214494</v>
      </c>
      <c r="N21" s="4">
        <f t="shared" si="2"/>
        <v>40.067681194691176</v>
      </c>
      <c r="O21" s="4">
        <f t="shared" si="3"/>
        <v>28.310305296519289</v>
      </c>
      <c r="P21" s="4">
        <f t="shared" si="19"/>
        <v>-40.067681194691176</v>
      </c>
      <c r="Q21" s="4">
        <f t="shared" si="19"/>
        <v>-28.310305296519289</v>
      </c>
      <c r="R21">
        <v>2</v>
      </c>
    </row>
    <row r="22" spans="10:18">
      <c r="J22">
        <v>192</v>
      </c>
      <c r="K22">
        <v>183</v>
      </c>
      <c r="L22">
        <f t="shared" si="17"/>
        <v>-16.394341580666492</v>
      </c>
      <c r="M22">
        <f t="shared" si="18"/>
        <v>-26.196229467214494</v>
      </c>
      <c r="N22" s="4">
        <f t="shared" si="2"/>
        <v>29.211235426730326</v>
      </c>
      <c r="O22" s="4">
        <f t="shared" si="3"/>
        <v>10.085663042490681</v>
      </c>
      <c r="P22" s="4">
        <f t="shared" si="19"/>
        <v>-29.211235426730326</v>
      </c>
      <c r="Q22" s="4">
        <f t="shared" si="19"/>
        <v>-10.085663042490681</v>
      </c>
      <c r="R22">
        <v>2</v>
      </c>
    </row>
    <row r="23" spans="10:18">
      <c r="J23">
        <v>214</v>
      </c>
      <c r="K23">
        <v>196</v>
      </c>
      <c r="L23">
        <f t="shared" si="17"/>
        <v>5.6056584193335084</v>
      </c>
      <c r="M23">
        <f t="shared" si="18"/>
        <v>-13.196229467214494</v>
      </c>
      <c r="N23" s="5">
        <f t="shared" si="2"/>
        <v>3.9271686639831511</v>
      </c>
      <c r="O23" s="5">
        <f t="shared" si="3"/>
        <v>13.789170560633934</v>
      </c>
      <c r="P23" s="5">
        <f>N23</f>
        <v>3.9271686639831511</v>
      </c>
      <c r="Q23" s="5">
        <f>-O23</f>
        <v>-13.789170560633934</v>
      </c>
      <c r="R23">
        <v>3</v>
      </c>
    </row>
    <row r="24" spans="10:18">
      <c r="J24">
        <v>220</v>
      </c>
      <c r="K24">
        <v>215</v>
      </c>
      <c r="L24">
        <f t="shared" si="17"/>
        <v>11.605658419333508</v>
      </c>
      <c r="M24">
        <f t="shared" si="18"/>
        <v>5.8037705327855065</v>
      </c>
      <c r="N24">
        <f t="shared" si="2"/>
        <v>-12.675976602862002</v>
      </c>
      <c r="O24">
        <f t="shared" si="3"/>
        <v>2.7739280645271247</v>
      </c>
      <c r="P24" s="5">
        <f t="shared" ref="P24:P28" si="20">N24</f>
        <v>-12.675976602862002</v>
      </c>
      <c r="Q24" s="5">
        <f t="shared" ref="Q24:Q28" si="21">-O24</f>
        <v>-2.7739280645271247</v>
      </c>
      <c r="R24">
        <v>3</v>
      </c>
    </row>
    <row r="25" spans="10:18">
      <c r="J25">
        <v>253</v>
      </c>
      <c r="K25">
        <v>221</v>
      </c>
      <c r="L25">
        <f t="shared" si="17"/>
        <v>44.605658419333508</v>
      </c>
      <c r="M25">
        <f t="shared" si="18"/>
        <v>11.803770532785506</v>
      </c>
      <c r="N25">
        <f t="shared" si="2"/>
        <v>-42.122298110304854</v>
      </c>
      <c r="O25">
        <f t="shared" si="3"/>
        <v>18.833633842663549</v>
      </c>
      <c r="P25" s="5">
        <f t="shared" si="20"/>
        <v>-42.122298110304854</v>
      </c>
      <c r="Q25" s="5">
        <f t="shared" si="21"/>
        <v>-18.833633842663549</v>
      </c>
      <c r="R25">
        <v>3</v>
      </c>
    </row>
    <row r="26" spans="10:18">
      <c r="J26">
        <v>265</v>
      </c>
      <c r="K26">
        <v>231</v>
      </c>
      <c r="L26">
        <f t="shared" si="17"/>
        <v>56.605658419333508</v>
      </c>
      <c r="M26">
        <f t="shared" si="18"/>
        <v>21.803770532785506</v>
      </c>
      <c r="N26">
        <f t="shared" si="2"/>
        <v>-57.740899619774311</v>
      </c>
      <c r="O26">
        <f t="shared" si="3"/>
        <v>18.590144852361284</v>
      </c>
      <c r="P26" s="5">
        <f t="shared" si="20"/>
        <v>-57.740899619774311</v>
      </c>
      <c r="Q26" s="5">
        <f t="shared" si="21"/>
        <v>-18.590144852361284</v>
      </c>
      <c r="R26">
        <v>3</v>
      </c>
    </row>
    <row r="27" spans="10:18">
      <c r="J27">
        <v>292</v>
      </c>
      <c r="K27">
        <v>227</v>
      </c>
      <c r="L27">
        <f t="shared" si="17"/>
        <v>83.605658419333508</v>
      </c>
      <c r="M27">
        <f t="shared" si="18"/>
        <v>17.803770532785506</v>
      </c>
      <c r="N27">
        <f t="shared" si="2"/>
        <v>-76.237261618157277</v>
      </c>
      <c r="O27">
        <f t="shared" si="3"/>
        <v>38.66213012599016</v>
      </c>
      <c r="P27" s="5">
        <f t="shared" si="20"/>
        <v>-76.237261618157277</v>
      </c>
      <c r="Q27" s="5">
        <f t="shared" si="21"/>
        <v>-38.66213012599016</v>
      </c>
      <c r="R27">
        <v>3</v>
      </c>
    </row>
    <row r="28" spans="10:18">
      <c r="J28">
        <v>304</v>
      </c>
      <c r="K28">
        <v>245</v>
      </c>
      <c r="L28">
        <f t="shared" si="17"/>
        <v>95.605658419333508</v>
      </c>
      <c r="M28">
        <f t="shared" si="18"/>
        <v>35.803770532785506</v>
      </c>
      <c r="N28">
        <f t="shared" si="2"/>
        <v>-96.880917134546991</v>
      </c>
      <c r="O28">
        <f t="shared" si="3"/>
        <v>32.193785135141795</v>
      </c>
      <c r="P28" s="5">
        <f t="shared" si="20"/>
        <v>-96.880917134546991</v>
      </c>
      <c r="Q28" s="5">
        <f t="shared" si="21"/>
        <v>-32.193785135141795</v>
      </c>
      <c r="R28">
        <v>3</v>
      </c>
    </row>
    <row r="29" spans="10:18">
      <c r="J29">
        <v>324</v>
      </c>
      <c r="K29">
        <v>243</v>
      </c>
      <c r="L29">
        <f t="shared" ref="L29" si="22">J29-$A$13</f>
        <v>115.60565841933351</v>
      </c>
      <c r="M29">
        <f t="shared" ref="M29" si="23">K29-$B$13</f>
        <v>33.803770532785506</v>
      </c>
      <c r="N29">
        <f t="shared" ref="N29" si="24">L29*COS($F$1)+M29*SIN($F$1)</f>
        <v>-111.18679363418218</v>
      </c>
      <c r="O29">
        <f t="shared" ref="O29" si="25">L29*-SIN($F$1)+M29*COS($F$1)</f>
        <v>46.312634152578923</v>
      </c>
      <c r="P29" s="5">
        <f t="shared" ref="P29" si="26">N29</f>
        <v>-111.18679363418218</v>
      </c>
      <c r="Q29" s="5">
        <f t="shared" ref="Q29:Q30" si="27">-O29</f>
        <v>-46.312634152578923</v>
      </c>
    </row>
    <row r="30" spans="10:18">
      <c r="N30">
        <f>N18</f>
        <v>91.170432729951528</v>
      </c>
      <c r="O30">
        <f>N30*-0.035+25.275</f>
        <v>22.084034854451694</v>
      </c>
      <c r="Q30" s="5"/>
    </row>
    <row r="31" spans="10:18">
      <c r="N31">
        <f>N29</f>
        <v>-111.18679363418218</v>
      </c>
      <c r="O31">
        <f>N31*-0.035+25.275</f>
        <v>29.166537777196375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AF51-66E6-2B4C-B0F0-310F1030709F}">
  <dimension ref="A1:R31"/>
  <sheetViews>
    <sheetView tabSelected="1" zoomScale="91" zoomScaleNormal="100" workbookViewId="0">
      <selection activeCell="Q37" sqref="Q37"/>
    </sheetView>
  </sheetViews>
  <sheetFormatPr baseColWidth="10" defaultRowHeight="20"/>
  <sheetData>
    <row r="1" spans="1:18">
      <c r="A1" s="1"/>
      <c r="B1" s="1"/>
      <c r="F1">
        <f>C13</f>
        <v>-2.4624427940211575</v>
      </c>
      <c r="I1" t="s">
        <v>0</v>
      </c>
      <c r="J1">
        <v>113</v>
      </c>
      <c r="K1">
        <v>152</v>
      </c>
      <c r="L1">
        <f t="shared" ref="L1:L12" si="0">J1-$A$13</f>
        <v>-95.394341580666492</v>
      </c>
      <c r="M1">
        <f t="shared" ref="M1:M12" si="1">K1-$B$13</f>
        <v>-57.196229467214494</v>
      </c>
      <c r="N1" s="4">
        <f>L1*COS($F$1)+M1*SIN($F$1)</f>
        <v>110.15377270893902</v>
      </c>
      <c r="O1" s="4">
        <f>L1*-SIN($F$1)+M1*COS($F$1)</f>
        <v>-15.415428273730576</v>
      </c>
      <c r="P1" s="4">
        <f>N1</f>
        <v>110.15377270893902</v>
      </c>
      <c r="Q1" s="4">
        <f>O1</f>
        <v>-15.415428273730576</v>
      </c>
      <c r="R1">
        <v>0</v>
      </c>
    </row>
    <row r="2" spans="1:18">
      <c r="A2" s="1"/>
      <c r="B2" s="1"/>
      <c r="J2">
        <v>139</v>
      </c>
      <c r="K2">
        <v>168</v>
      </c>
      <c r="L2">
        <f t="shared" si="0"/>
        <v>-69.394341580666492</v>
      </c>
      <c r="M2">
        <f t="shared" si="1"/>
        <v>-41.196229467214494</v>
      </c>
      <c r="N2" s="4">
        <f t="shared" ref="N2:N29" si="2">L2*COS($F$1)+M2*SIN($F$1)</f>
        <v>79.872882693323703</v>
      </c>
      <c r="O2" s="4">
        <f t="shared" ref="O2:O29" si="3">L2*-SIN($F$1)+M2*COS($F$1)</f>
        <v>-11.533714752331989</v>
      </c>
      <c r="P2" s="4">
        <f t="shared" ref="P2:Q5" si="4">N2</f>
        <v>79.872882693323703</v>
      </c>
      <c r="Q2" s="4">
        <f t="shared" si="4"/>
        <v>-11.533714752331989</v>
      </c>
      <c r="R2">
        <v>0</v>
      </c>
    </row>
    <row r="3" spans="1:18">
      <c r="A3" s="1"/>
      <c r="B3" s="1"/>
      <c r="J3">
        <v>141</v>
      </c>
      <c r="K3">
        <v>185</v>
      </c>
      <c r="L3">
        <f t="shared" si="0"/>
        <v>-67.394341580666492</v>
      </c>
      <c r="M3">
        <f t="shared" si="1"/>
        <v>-24.196229467214494</v>
      </c>
      <c r="N3" s="4">
        <f t="shared" si="2"/>
        <v>67.638428928481673</v>
      </c>
      <c r="O3" s="4">
        <f t="shared" si="3"/>
        <v>-23.505270251762393</v>
      </c>
      <c r="P3" s="4">
        <f t="shared" si="4"/>
        <v>67.638428928481673</v>
      </c>
      <c r="Q3" s="4">
        <f t="shared" si="4"/>
        <v>-23.505270251762393</v>
      </c>
      <c r="R3">
        <v>0</v>
      </c>
    </row>
    <row r="4" spans="1:18">
      <c r="A4" s="1"/>
      <c r="B4" s="1"/>
      <c r="J4">
        <v>158</v>
      </c>
      <c r="K4">
        <v>199</v>
      </c>
      <c r="L4">
        <f t="shared" si="0"/>
        <v>-50.394341580666492</v>
      </c>
      <c r="M4">
        <f t="shared" si="1"/>
        <v>-10.196229467214494</v>
      </c>
      <c r="N4" s="4">
        <f t="shared" si="2"/>
        <v>45.616765415210772</v>
      </c>
      <c r="O4" s="4">
        <f t="shared" si="3"/>
        <v>-23.720528488012555</v>
      </c>
      <c r="P4" s="4">
        <f t="shared" si="4"/>
        <v>45.616765415210772</v>
      </c>
      <c r="Q4" s="4">
        <f t="shared" si="4"/>
        <v>-23.720528488012555</v>
      </c>
      <c r="R4">
        <v>0</v>
      </c>
    </row>
    <row r="5" spans="1:18">
      <c r="A5" s="1"/>
      <c r="B5" s="1"/>
      <c r="J5">
        <v>156</v>
      </c>
      <c r="K5">
        <v>209</v>
      </c>
      <c r="L5">
        <f t="shared" si="0"/>
        <v>-52.394341580666492</v>
      </c>
      <c r="M5">
        <f t="shared" si="1"/>
        <v>-0.19622946721449352</v>
      </c>
      <c r="N5" s="4">
        <f t="shared" si="2"/>
        <v>40.891661906696996</v>
      </c>
      <c r="O5" s="4">
        <f t="shared" si="3"/>
        <v>-32.757861990425248</v>
      </c>
      <c r="P5" s="4">
        <f t="shared" si="4"/>
        <v>40.891661906696996</v>
      </c>
      <c r="Q5" s="4">
        <f t="shared" si="4"/>
        <v>-32.757861990425248</v>
      </c>
      <c r="R5">
        <v>0</v>
      </c>
    </row>
    <row r="6" spans="1:18">
      <c r="A6" s="1"/>
      <c r="B6" s="1"/>
      <c r="J6">
        <v>180</v>
      </c>
      <c r="K6">
        <v>231</v>
      </c>
      <c r="L6">
        <f t="shared" si="0"/>
        <v>-28.394341580666492</v>
      </c>
      <c r="M6">
        <f t="shared" si="1"/>
        <v>21.803770532785506</v>
      </c>
      <c r="N6" s="5">
        <f t="shared" si="2"/>
        <v>8.3981953860280196</v>
      </c>
      <c r="O6" s="5">
        <f t="shared" si="3"/>
        <v>-34.801053971166297</v>
      </c>
      <c r="P6" s="5">
        <f>-N6</f>
        <v>-8.3981953860280196</v>
      </c>
      <c r="Q6" s="5">
        <f>O6</f>
        <v>-34.801053971166297</v>
      </c>
      <c r="R6">
        <v>1</v>
      </c>
    </row>
    <row r="7" spans="1:18">
      <c r="A7" s="1"/>
      <c r="B7" s="1"/>
      <c r="J7">
        <v>205</v>
      </c>
      <c r="K7">
        <v>234</v>
      </c>
      <c r="L7">
        <f t="shared" si="0"/>
        <v>-3.3943415806664916</v>
      </c>
      <c r="M7">
        <f t="shared" si="1"/>
        <v>24.803770532785506</v>
      </c>
      <c r="N7">
        <f t="shared" si="2"/>
        <v>-12.938874868273638</v>
      </c>
      <c r="O7">
        <f t="shared" si="3"/>
        <v>-21.432081199745326</v>
      </c>
      <c r="P7" s="5">
        <f t="shared" ref="P7:P12" si="5">-N7</f>
        <v>12.938874868273638</v>
      </c>
      <c r="Q7" s="5">
        <f t="shared" ref="Q7:Q12" si="6">O7</f>
        <v>-21.432081199745326</v>
      </c>
      <c r="R7">
        <v>1</v>
      </c>
    </row>
    <row r="8" spans="1:18">
      <c r="A8" s="1"/>
      <c r="B8" s="1"/>
      <c r="J8">
        <v>217</v>
      </c>
      <c r="K8">
        <v>257</v>
      </c>
      <c r="L8">
        <f t="shared" si="0"/>
        <v>8.6056584193335084</v>
      </c>
      <c r="M8">
        <f t="shared" si="1"/>
        <v>47.803770532785506</v>
      </c>
      <c r="N8">
        <f t="shared" si="2"/>
        <v>-36.723189138988488</v>
      </c>
      <c r="O8">
        <f t="shared" si="3"/>
        <v>-31.790961190935001</v>
      </c>
      <c r="P8" s="5">
        <f t="shared" si="5"/>
        <v>36.723189138988488</v>
      </c>
      <c r="Q8" s="5">
        <f t="shared" si="6"/>
        <v>-31.790961190935001</v>
      </c>
      <c r="R8">
        <v>1</v>
      </c>
    </row>
    <row r="9" spans="1:18">
      <c r="A9" s="1" t="s">
        <v>1</v>
      </c>
      <c r="B9" s="1"/>
      <c r="J9">
        <v>245</v>
      </c>
      <c r="K9">
        <v>272</v>
      </c>
      <c r="L9">
        <f t="shared" si="0"/>
        <v>36.605658419333508</v>
      </c>
      <c r="M9">
        <f t="shared" si="1"/>
        <v>62.803770532785506</v>
      </c>
      <c r="N9">
        <f t="shared" si="2"/>
        <v>-67.932161403875298</v>
      </c>
      <c r="O9">
        <f t="shared" si="3"/>
        <v>-25.874877167738092</v>
      </c>
      <c r="P9" s="5">
        <f t="shared" si="5"/>
        <v>67.932161403875298</v>
      </c>
      <c r="Q9" s="5">
        <f t="shared" si="6"/>
        <v>-25.874877167738092</v>
      </c>
      <c r="R9">
        <v>1</v>
      </c>
    </row>
    <row r="10" spans="1:18">
      <c r="A10">
        <v>141.89889549702599</v>
      </c>
      <c r="B10">
        <v>291.56839422259901</v>
      </c>
      <c r="D10">
        <f t="shared" ref="D10:D11" si="7">A10-$A$13</f>
        <v>-66.495446083640502</v>
      </c>
      <c r="E10">
        <f t="shared" ref="E10:E11" si="8">B10-$B$13</f>
        <v>82.372164755384517</v>
      </c>
      <c r="G10">
        <f t="shared" ref="G10:G18" si="9">D10*COS($F$1)+E10*SIN($F$1)</f>
        <v>0</v>
      </c>
      <c r="H10">
        <f t="shared" ref="H10:H18" si="10">D10*-SIN($F$1)+E10*COS($F$1)</f>
        <v>-105.86225898000926</v>
      </c>
      <c r="J10">
        <v>257</v>
      </c>
      <c r="K10">
        <v>267</v>
      </c>
      <c r="L10">
        <f t="shared" si="0"/>
        <v>48.605658419333508</v>
      </c>
      <c r="M10">
        <f t="shared" si="1"/>
        <v>57.803770532785506</v>
      </c>
      <c r="N10">
        <f t="shared" si="2"/>
        <v>-74.128786650369307</v>
      </c>
      <c r="O10">
        <f t="shared" si="3"/>
        <v>-14.446761157016418</v>
      </c>
      <c r="P10" s="5">
        <f t="shared" si="5"/>
        <v>74.128786650369307</v>
      </c>
      <c r="Q10" s="5">
        <f t="shared" si="6"/>
        <v>-14.446761157016418</v>
      </c>
      <c r="R10">
        <v>1</v>
      </c>
    </row>
    <row r="11" spans="1:18">
      <c r="A11">
        <v>274.88978766430699</v>
      </c>
      <c r="B11">
        <v>126.82406471183</v>
      </c>
      <c r="C11">
        <f>(B11-B10)/(A11-A10)</f>
        <v>-1.2387639997447895</v>
      </c>
      <c r="D11">
        <f t="shared" si="7"/>
        <v>66.495446083640502</v>
      </c>
      <c r="E11">
        <f t="shared" si="8"/>
        <v>-82.372164755384489</v>
      </c>
      <c r="G11">
        <f>D11*COS($F$1)+E11*SIN($F$1)</f>
        <v>0</v>
      </c>
      <c r="H11">
        <f>D11*-SIN($F$1)+E11*COS($F$1)</f>
        <v>105.86225898000924</v>
      </c>
      <c r="J11">
        <v>283</v>
      </c>
      <c r="K11">
        <v>272</v>
      </c>
      <c r="L11">
        <f t="shared" si="0"/>
        <v>74.605658419333508</v>
      </c>
      <c r="M11">
        <f t="shared" si="1"/>
        <v>62.803770532785506</v>
      </c>
      <c r="N11">
        <f t="shared" si="2"/>
        <v>-97.500227406469293</v>
      </c>
      <c r="O11">
        <f t="shared" si="3"/>
        <v>-2.0058706348669375</v>
      </c>
      <c r="P11" s="5">
        <f t="shared" si="5"/>
        <v>97.500227406469293</v>
      </c>
      <c r="Q11" s="5">
        <f t="shared" si="6"/>
        <v>-2.0058706348669375</v>
      </c>
    </row>
    <row r="12" spans="1:18">
      <c r="C12">
        <f>ATAN(C11)</f>
        <v>-0.89164646722626084</v>
      </c>
      <c r="J12">
        <v>294</v>
      </c>
      <c r="K12">
        <v>293</v>
      </c>
      <c r="L12">
        <f t="shared" si="0"/>
        <v>85.605658419333508</v>
      </c>
      <c r="M12">
        <f t="shared" si="1"/>
        <v>83.803770532785506</v>
      </c>
      <c r="N12">
        <f t="shared" si="2"/>
        <v>-119.25017117538582</v>
      </c>
      <c r="O12">
        <f t="shared" si="3"/>
        <v>-11.436668376785121</v>
      </c>
      <c r="P12" s="5">
        <f t="shared" si="5"/>
        <v>119.25017117538582</v>
      </c>
      <c r="Q12" s="5">
        <f t="shared" si="6"/>
        <v>-11.436668376785121</v>
      </c>
    </row>
    <row r="13" spans="1:18">
      <c r="A13" s="2">
        <f>(A10+A11)/2</f>
        <v>208.39434158066649</v>
      </c>
      <c r="B13" s="2">
        <f>(B10+B11)/2</f>
        <v>209.19622946721449</v>
      </c>
      <c r="C13" s="3">
        <f>C12-PI()/2</f>
        <v>-2.4624427940211575</v>
      </c>
      <c r="J13" s="1"/>
      <c r="K13" s="1"/>
    </row>
    <row r="14" spans="1:18">
      <c r="J14" s="1"/>
      <c r="K14" s="1"/>
      <c r="N14">
        <f>N1</f>
        <v>110.15377270893902</v>
      </c>
      <c r="O14">
        <f>N14*-0.0363-20.896</f>
        <v>-24.894581949334487</v>
      </c>
    </row>
    <row r="15" spans="1:18">
      <c r="J15" s="1"/>
      <c r="K15" s="1"/>
      <c r="N15">
        <f>N12</f>
        <v>-119.25017117538582</v>
      </c>
      <c r="O15">
        <f>N15*-0.0363-20.896</f>
        <v>-16.567218786333495</v>
      </c>
    </row>
    <row r="16" spans="1:18">
      <c r="J16" s="1"/>
      <c r="K16" s="1"/>
    </row>
    <row r="17" spans="10:18">
      <c r="J17" s="1"/>
      <c r="K17" s="1"/>
    </row>
    <row r="18" spans="10:18">
      <c r="J18">
        <v>160</v>
      </c>
      <c r="K18">
        <v>124</v>
      </c>
      <c r="L18">
        <f t="shared" ref="L18:L29" si="11">J18-$A$13</f>
        <v>-48.394341580666492</v>
      </c>
      <c r="M18">
        <f t="shared" ref="M18:M29" si="12">K18-$B$13</f>
        <v>-85.196229467214494</v>
      </c>
      <c r="N18" s="4">
        <f t="shared" si="2"/>
        <v>91.170432729951528</v>
      </c>
      <c r="O18" s="4">
        <f t="shared" si="3"/>
        <v>35.893760018837213</v>
      </c>
      <c r="P18" s="4">
        <f>-N18</f>
        <v>-91.170432729951528</v>
      </c>
      <c r="Q18" s="4">
        <f>-O18</f>
        <v>-35.893760018837213</v>
      </c>
      <c r="R18">
        <v>2</v>
      </c>
    </row>
    <row r="19" spans="10:18">
      <c r="J19">
        <v>168</v>
      </c>
      <c r="K19">
        <v>142</v>
      </c>
      <c r="L19">
        <f t="shared" si="11"/>
        <v>-40.394341580666492</v>
      </c>
      <c r="M19">
        <f t="shared" si="12"/>
        <v>-67.196229467214494</v>
      </c>
      <c r="N19" s="4">
        <f t="shared" si="2"/>
        <v>73.63920521383487</v>
      </c>
      <c r="O19" s="4">
        <f t="shared" si="3"/>
        <v>26.912888024528719</v>
      </c>
      <c r="P19" s="4">
        <f t="shared" ref="P19:Q22" si="13">-N19</f>
        <v>-73.63920521383487</v>
      </c>
      <c r="Q19" s="4">
        <f t="shared" si="13"/>
        <v>-26.912888024528719</v>
      </c>
      <c r="R19">
        <v>2</v>
      </c>
    </row>
    <row r="20" spans="10:18">
      <c r="J20">
        <v>185</v>
      </c>
      <c r="K20">
        <v>146</v>
      </c>
      <c r="L20">
        <f t="shared" si="11"/>
        <v>-23.394341580666492</v>
      </c>
      <c r="M20">
        <f t="shared" si="12"/>
        <v>-63.196229467214494</v>
      </c>
      <c r="N20" s="4">
        <f t="shared" si="2"/>
        <v>57.898859209214287</v>
      </c>
      <c r="O20" s="4">
        <f t="shared" si="3"/>
        <v>34.478699788961187</v>
      </c>
      <c r="P20" s="4">
        <f t="shared" si="13"/>
        <v>-57.898859209214287</v>
      </c>
      <c r="Q20" s="4">
        <f t="shared" si="13"/>
        <v>-34.478699788961187</v>
      </c>
      <c r="R20">
        <v>2</v>
      </c>
    </row>
    <row r="21" spans="10:18">
      <c r="J21">
        <v>195</v>
      </c>
      <c r="K21">
        <v>162</v>
      </c>
      <c r="L21">
        <f t="shared" si="11"/>
        <v>-13.394341580666492</v>
      </c>
      <c r="M21">
        <f t="shared" si="12"/>
        <v>-47.196229467214494</v>
      </c>
      <c r="N21" s="4">
        <f t="shared" si="2"/>
        <v>40.067681194691176</v>
      </c>
      <c r="O21" s="4">
        <f t="shared" si="3"/>
        <v>28.310305296519289</v>
      </c>
      <c r="P21" s="4">
        <f t="shared" si="13"/>
        <v>-40.067681194691176</v>
      </c>
      <c r="Q21" s="4">
        <f t="shared" si="13"/>
        <v>-28.310305296519289</v>
      </c>
      <c r="R21">
        <v>2</v>
      </c>
    </row>
    <row r="22" spans="10:18">
      <c r="J22">
        <v>192</v>
      </c>
      <c r="K22">
        <v>183</v>
      </c>
      <c r="L22">
        <f t="shared" si="11"/>
        <v>-16.394341580666492</v>
      </c>
      <c r="M22">
        <f t="shared" si="12"/>
        <v>-26.196229467214494</v>
      </c>
      <c r="N22" s="4">
        <f t="shared" si="2"/>
        <v>29.211235426730326</v>
      </c>
      <c r="O22" s="4">
        <f t="shared" si="3"/>
        <v>10.085663042490681</v>
      </c>
      <c r="P22" s="4">
        <f t="shared" si="13"/>
        <v>-29.211235426730326</v>
      </c>
      <c r="Q22" s="4">
        <f t="shared" si="13"/>
        <v>-10.085663042490681</v>
      </c>
      <c r="R22">
        <v>2</v>
      </c>
    </row>
    <row r="23" spans="10:18">
      <c r="J23">
        <v>214</v>
      </c>
      <c r="K23">
        <v>196</v>
      </c>
      <c r="L23">
        <f t="shared" si="11"/>
        <v>5.6056584193335084</v>
      </c>
      <c r="M23">
        <f t="shared" si="12"/>
        <v>-13.196229467214494</v>
      </c>
      <c r="N23" s="5">
        <f t="shared" si="2"/>
        <v>3.9271686639831511</v>
      </c>
      <c r="O23" s="5">
        <f t="shared" si="3"/>
        <v>13.789170560633934</v>
      </c>
      <c r="P23" s="5">
        <f>N23</f>
        <v>3.9271686639831511</v>
      </c>
      <c r="Q23" s="5">
        <f>-O23</f>
        <v>-13.789170560633934</v>
      </c>
      <c r="R23">
        <v>3</v>
      </c>
    </row>
    <row r="24" spans="10:18">
      <c r="J24">
        <v>220</v>
      </c>
      <c r="K24">
        <v>215</v>
      </c>
      <c r="L24">
        <f t="shared" si="11"/>
        <v>11.605658419333508</v>
      </c>
      <c r="M24">
        <f t="shared" si="12"/>
        <v>5.8037705327855065</v>
      </c>
      <c r="N24">
        <f t="shared" si="2"/>
        <v>-12.675976602862002</v>
      </c>
      <c r="O24">
        <f t="shared" si="3"/>
        <v>2.7739280645271247</v>
      </c>
      <c r="P24" s="5">
        <f t="shared" ref="P24:P29" si="14">N24</f>
        <v>-12.675976602862002</v>
      </c>
      <c r="Q24" s="5">
        <f t="shared" ref="Q24:Q29" si="15">-O24</f>
        <v>-2.7739280645271247</v>
      </c>
      <c r="R24">
        <v>3</v>
      </c>
    </row>
    <row r="25" spans="10:18">
      <c r="J25">
        <v>253</v>
      </c>
      <c r="K25">
        <v>221</v>
      </c>
      <c r="L25">
        <f t="shared" si="11"/>
        <v>44.605658419333508</v>
      </c>
      <c r="M25">
        <f t="shared" si="12"/>
        <v>11.803770532785506</v>
      </c>
      <c r="N25">
        <f t="shared" si="2"/>
        <v>-42.122298110304854</v>
      </c>
      <c r="O25">
        <f t="shared" si="3"/>
        <v>18.833633842663549</v>
      </c>
      <c r="P25" s="5">
        <f t="shared" si="14"/>
        <v>-42.122298110304854</v>
      </c>
      <c r="Q25" s="5">
        <f t="shared" si="15"/>
        <v>-18.833633842663549</v>
      </c>
      <c r="R25">
        <v>3</v>
      </c>
    </row>
    <row r="26" spans="10:18">
      <c r="J26">
        <v>265</v>
      </c>
      <c r="K26">
        <v>231</v>
      </c>
      <c r="L26">
        <f t="shared" si="11"/>
        <v>56.605658419333508</v>
      </c>
      <c r="M26">
        <f t="shared" si="12"/>
        <v>21.803770532785506</v>
      </c>
      <c r="N26">
        <f t="shared" si="2"/>
        <v>-57.740899619774311</v>
      </c>
      <c r="O26">
        <f t="shared" si="3"/>
        <v>18.590144852361284</v>
      </c>
      <c r="P26" s="5">
        <f t="shared" si="14"/>
        <v>-57.740899619774311</v>
      </c>
      <c r="Q26" s="5">
        <f t="shared" si="15"/>
        <v>-18.590144852361284</v>
      </c>
      <c r="R26">
        <v>3</v>
      </c>
    </row>
    <row r="27" spans="10:18">
      <c r="J27">
        <v>292</v>
      </c>
      <c r="K27">
        <v>227</v>
      </c>
      <c r="L27">
        <f t="shared" si="11"/>
        <v>83.605658419333508</v>
      </c>
      <c r="M27">
        <f t="shared" si="12"/>
        <v>17.803770532785506</v>
      </c>
      <c r="N27">
        <f t="shared" si="2"/>
        <v>-76.237261618157277</v>
      </c>
      <c r="O27">
        <f t="shared" si="3"/>
        <v>38.66213012599016</v>
      </c>
      <c r="P27" s="5">
        <f t="shared" si="14"/>
        <v>-76.237261618157277</v>
      </c>
      <c r="Q27" s="5">
        <f t="shared" si="15"/>
        <v>-38.66213012599016</v>
      </c>
      <c r="R27">
        <v>3</v>
      </c>
    </row>
    <row r="28" spans="10:18">
      <c r="J28">
        <v>304</v>
      </c>
      <c r="K28">
        <v>245</v>
      </c>
      <c r="L28">
        <f t="shared" si="11"/>
        <v>95.605658419333508</v>
      </c>
      <c r="M28">
        <f t="shared" si="12"/>
        <v>35.803770532785506</v>
      </c>
      <c r="N28">
        <f t="shared" si="2"/>
        <v>-96.880917134546991</v>
      </c>
      <c r="O28">
        <f t="shared" si="3"/>
        <v>32.193785135141795</v>
      </c>
      <c r="P28" s="5">
        <f t="shared" si="14"/>
        <v>-96.880917134546991</v>
      </c>
      <c r="Q28" s="5">
        <f t="shared" si="15"/>
        <v>-32.193785135141795</v>
      </c>
      <c r="R28">
        <v>3</v>
      </c>
    </row>
    <row r="29" spans="10:18">
      <c r="J29">
        <v>324</v>
      </c>
      <c r="K29">
        <v>243</v>
      </c>
      <c r="L29">
        <f t="shared" si="11"/>
        <v>115.60565841933351</v>
      </c>
      <c r="M29">
        <f t="shared" si="12"/>
        <v>33.803770532785506</v>
      </c>
      <c r="N29">
        <f t="shared" si="2"/>
        <v>-111.18679363418218</v>
      </c>
      <c r="O29">
        <f t="shared" si="3"/>
        <v>46.312634152578923</v>
      </c>
      <c r="P29" s="5">
        <f t="shared" si="14"/>
        <v>-111.18679363418218</v>
      </c>
      <c r="Q29" s="5">
        <f t="shared" si="15"/>
        <v>-46.312634152578923</v>
      </c>
    </row>
    <row r="30" spans="10:18">
      <c r="N30">
        <f>N18</f>
        <v>91.170432729951528</v>
      </c>
      <c r="O30">
        <f>N30*-0.035+25.275</f>
        <v>22.084034854451694</v>
      </c>
      <c r="Q30" s="5"/>
    </row>
    <row r="31" spans="10:18">
      <c r="N31">
        <f>N29</f>
        <v>-111.18679363418218</v>
      </c>
      <c r="O31">
        <f>N31*-0.035+25.275</f>
        <v>29.166537777196375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AD8F-816E-DB45-8267-E4F347530B56}">
  <dimension ref="A1:T37"/>
  <sheetViews>
    <sheetView topLeftCell="D13" zoomScaleNormal="100" workbookViewId="0">
      <selection activeCell="K37" sqref="K37:L37"/>
    </sheetView>
  </sheetViews>
  <sheetFormatPr baseColWidth="10" defaultRowHeight="20"/>
  <sheetData>
    <row r="1" spans="1:19">
      <c r="A1" s="1"/>
      <c r="B1" s="1"/>
      <c r="D1">
        <f>A1-$A$13</f>
        <v>-198.44458284227551</v>
      </c>
      <c r="E1">
        <f>B1-$B$13</f>
        <v>-165.27988981493851</v>
      </c>
      <c r="F1">
        <f>C13</f>
        <v>-0.3871173158030119</v>
      </c>
      <c r="G1">
        <f>D1*COS($F$1)+E1*SIN($F$1)</f>
        <v>-121.36335137048785</v>
      </c>
      <c r="H1">
        <f>D1*-SIN($F$1)+E1*COS($F$1)</f>
        <v>-227.96629439635691</v>
      </c>
      <c r="I1" t="s">
        <v>0</v>
      </c>
      <c r="J1">
        <v>114</v>
      </c>
      <c r="K1">
        <v>224</v>
      </c>
      <c r="L1">
        <f t="shared" ref="L1:L10" si="0">J1-$A$13</f>
        <v>-84.444582842275508</v>
      </c>
      <c r="M1">
        <f t="shared" ref="M1:M10" si="1">K1-$B$13</f>
        <v>58.720110185061486</v>
      </c>
      <c r="N1">
        <v>1</v>
      </c>
      <c r="O1" s="4">
        <f>L1*COS($F$1)+M1*SIN($F$1)</f>
        <v>-100.3638355446999</v>
      </c>
      <c r="P1" s="4">
        <f>L1*-SIN($F$1)+M1*COS($F$1)</f>
        <v>22.49532009792539</v>
      </c>
      <c r="Q1" s="4">
        <f>-O1</f>
        <v>100.3638355446999</v>
      </c>
      <c r="R1" s="4">
        <f>P1</f>
        <v>22.49532009792539</v>
      </c>
      <c r="S1">
        <v>0</v>
      </c>
    </row>
    <row r="2" spans="1:19">
      <c r="A2" s="1"/>
      <c r="B2" s="1"/>
      <c r="D2">
        <f t="shared" ref="D2:D8" si="2">A2-$A$13</f>
        <v>-198.44458284227551</v>
      </c>
      <c r="E2">
        <f t="shared" ref="E2:E8" si="3">B2-$B$13</f>
        <v>-165.27988981493851</v>
      </c>
      <c r="G2">
        <f t="shared" ref="G2:G10" si="4">D2*COS($F$1)+E2*SIN($F$1)</f>
        <v>-121.36335137048785</v>
      </c>
      <c r="H2">
        <f t="shared" ref="H2:H10" si="5">D2*-SIN($F$1)+E2*COS($F$1)</f>
        <v>-227.96629439635691</v>
      </c>
      <c r="J2">
        <v>138</v>
      </c>
      <c r="K2">
        <v>209</v>
      </c>
      <c r="L2">
        <f t="shared" si="0"/>
        <v>-60.444582842275508</v>
      </c>
      <c r="M2">
        <f t="shared" si="1"/>
        <v>43.720110185061486</v>
      </c>
      <c r="N2">
        <v>1</v>
      </c>
      <c r="O2" s="4">
        <f t="shared" ref="O2:O27" si="6">L2*COS($F$1)+M2*SIN($F$1)</f>
        <v>-72.476997983261398</v>
      </c>
      <c r="P2" s="4">
        <f t="shared" ref="P2:P27" si="7">L2*-SIN($F$1)+M2*COS($F$1)</f>
        <v>17.66579726208094</v>
      </c>
      <c r="Q2" s="4">
        <f t="shared" ref="Q2:Q5" si="8">-O2</f>
        <v>72.476997983261398</v>
      </c>
      <c r="R2" s="4">
        <f t="shared" ref="R2:R5" si="9">P2</f>
        <v>17.66579726208094</v>
      </c>
      <c r="S2">
        <v>0</v>
      </c>
    </row>
    <row r="3" spans="1:19">
      <c r="A3" s="1"/>
      <c r="B3" s="1"/>
      <c r="D3">
        <f t="shared" si="2"/>
        <v>-198.44458284227551</v>
      </c>
      <c r="E3">
        <f t="shared" si="3"/>
        <v>-165.27988981493851</v>
      </c>
      <c r="G3">
        <f t="shared" si="4"/>
        <v>-121.36335137048785</v>
      </c>
      <c r="H3">
        <f t="shared" si="5"/>
        <v>-227.96629439635691</v>
      </c>
      <c r="J3">
        <v>139</v>
      </c>
      <c r="K3">
        <v>199</v>
      </c>
      <c r="L3">
        <f t="shared" si="0"/>
        <v>-59.444582842275508</v>
      </c>
      <c r="M3">
        <f t="shared" si="1"/>
        <v>33.720110185061486</v>
      </c>
      <c r="N3">
        <v>1</v>
      </c>
      <c r="O3" s="4">
        <f t="shared" si="6"/>
        <v>-67.775790620433312</v>
      </c>
      <c r="P3" s="4">
        <f t="shared" si="7"/>
        <v>8.7833060950889355</v>
      </c>
      <c r="Q3" s="4">
        <f t="shared" si="8"/>
        <v>67.775790620433312</v>
      </c>
      <c r="R3" s="4">
        <f t="shared" si="9"/>
        <v>8.7833060950889355</v>
      </c>
      <c r="S3">
        <v>0</v>
      </c>
    </row>
    <row r="4" spans="1:19">
      <c r="A4" s="1"/>
      <c r="B4" s="1"/>
      <c r="D4">
        <f t="shared" si="2"/>
        <v>-198.44458284227551</v>
      </c>
      <c r="E4">
        <f t="shared" si="3"/>
        <v>-165.27988981493851</v>
      </c>
      <c r="G4">
        <f t="shared" si="4"/>
        <v>-121.36335137048785</v>
      </c>
      <c r="H4">
        <f t="shared" si="5"/>
        <v>-227.96629439635691</v>
      </c>
      <c r="J4">
        <v>165</v>
      </c>
      <c r="K4">
        <v>183</v>
      </c>
      <c r="L4">
        <f t="shared" si="0"/>
        <v>-33.444582842275508</v>
      </c>
      <c r="M4">
        <f t="shared" si="1"/>
        <v>17.720110185061486</v>
      </c>
      <c r="N4">
        <v>1</v>
      </c>
      <c r="O4" s="4">
        <f t="shared" si="6"/>
        <v>-37.659430083482093</v>
      </c>
      <c r="P4" s="4">
        <f t="shared" si="7"/>
        <v>3.7828233175596289</v>
      </c>
      <c r="Q4" s="4">
        <f t="shared" si="8"/>
        <v>37.659430083482093</v>
      </c>
      <c r="R4" s="4">
        <f t="shared" si="9"/>
        <v>3.7828233175596289</v>
      </c>
      <c r="S4">
        <v>0</v>
      </c>
    </row>
    <row r="5" spans="1:19">
      <c r="A5" s="1"/>
      <c r="B5" s="1"/>
      <c r="D5">
        <f t="shared" si="2"/>
        <v>-198.44458284227551</v>
      </c>
      <c r="E5">
        <f t="shared" si="3"/>
        <v>-165.27988981493851</v>
      </c>
      <c r="G5">
        <f t="shared" si="4"/>
        <v>-121.36335137048785</v>
      </c>
      <c r="H5">
        <f t="shared" si="5"/>
        <v>-227.96629439635691</v>
      </c>
      <c r="J5">
        <v>180</v>
      </c>
      <c r="K5">
        <v>188</v>
      </c>
      <c r="L5">
        <f t="shared" si="0"/>
        <v>-18.444582842275508</v>
      </c>
      <c r="M5">
        <f t="shared" si="1"/>
        <v>22.720110185061486</v>
      </c>
      <c r="N5">
        <v>1</v>
      </c>
      <c r="O5" s="4">
        <f t="shared" si="6"/>
        <v>-25.6570154974942</v>
      </c>
      <c r="P5" s="4">
        <f t="shared" si="7"/>
        <v>14.075638486698972</v>
      </c>
      <c r="Q5" s="4">
        <f t="shared" si="8"/>
        <v>25.6570154974942</v>
      </c>
      <c r="R5" s="4">
        <f t="shared" si="9"/>
        <v>14.075638486698972</v>
      </c>
      <c r="S5">
        <v>0</v>
      </c>
    </row>
    <row r="6" spans="1:19">
      <c r="A6" s="1"/>
      <c r="B6" s="1"/>
      <c r="D6">
        <f t="shared" si="2"/>
        <v>-198.44458284227551</v>
      </c>
      <c r="E6">
        <f t="shared" si="3"/>
        <v>-165.27988981493851</v>
      </c>
      <c r="G6">
        <f t="shared" si="4"/>
        <v>-121.36335137048785</v>
      </c>
      <c r="H6">
        <f t="shared" si="5"/>
        <v>-227.96629439635691</v>
      </c>
      <c r="J6">
        <v>212</v>
      </c>
      <c r="K6">
        <v>180</v>
      </c>
      <c r="L6">
        <f t="shared" si="0"/>
        <v>13.555417157724492</v>
      </c>
      <c r="M6">
        <f t="shared" si="1"/>
        <v>14.720110185061486</v>
      </c>
      <c r="N6">
        <v>0</v>
      </c>
      <c r="O6" s="5">
        <f t="shared" si="6"/>
        <v>6.9951871632805682</v>
      </c>
      <c r="P6" s="5">
        <f t="shared" si="7"/>
        <v>18.74828884807777</v>
      </c>
      <c r="Q6" s="5">
        <f>O6</f>
        <v>6.9951871632805682</v>
      </c>
      <c r="R6" s="5">
        <f>P6</f>
        <v>18.74828884807777</v>
      </c>
      <c r="S6">
        <v>1</v>
      </c>
    </row>
    <row r="7" spans="1:19">
      <c r="A7" s="1"/>
      <c r="B7" s="1"/>
      <c r="D7">
        <f t="shared" si="2"/>
        <v>-198.44458284227551</v>
      </c>
      <c r="E7">
        <f t="shared" si="3"/>
        <v>-165.27988981493851</v>
      </c>
      <c r="G7">
        <f t="shared" si="4"/>
        <v>-121.36335137048785</v>
      </c>
      <c r="H7">
        <f t="shared" si="5"/>
        <v>-227.96629439635691</v>
      </c>
      <c r="J7">
        <v>220</v>
      </c>
      <c r="K7">
        <v>167</v>
      </c>
      <c r="L7">
        <f t="shared" si="0"/>
        <v>21.555417157724492</v>
      </c>
      <c r="M7">
        <f t="shared" si="1"/>
        <v>1.7201101850614862</v>
      </c>
      <c r="N7">
        <v>0</v>
      </c>
      <c r="O7">
        <f t="shared" si="6"/>
        <v>19.310964631188888</v>
      </c>
      <c r="P7">
        <f t="shared" si="7"/>
        <v>9.7304384744598007</v>
      </c>
      <c r="Q7" s="5">
        <f t="shared" ref="Q7:R10" si="10">O7</f>
        <v>19.310964631188888</v>
      </c>
      <c r="R7" s="5">
        <f t="shared" si="10"/>
        <v>9.7304384744598007</v>
      </c>
      <c r="S7">
        <v>1</v>
      </c>
    </row>
    <row r="8" spans="1:19">
      <c r="A8" s="1"/>
      <c r="B8" s="1"/>
      <c r="D8">
        <f t="shared" si="2"/>
        <v>-198.44458284227551</v>
      </c>
      <c r="E8">
        <f t="shared" si="3"/>
        <v>-165.27988981493851</v>
      </c>
      <c r="G8">
        <f t="shared" si="4"/>
        <v>-121.36335137048785</v>
      </c>
      <c r="H8">
        <f t="shared" si="5"/>
        <v>-227.96629439635691</v>
      </c>
      <c r="J8">
        <v>259</v>
      </c>
      <c r="K8">
        <v>172</v>
      </c>
      <c r="L8">
        <f t="shared" si="0"/>
        <v>60.555417157724492</v>
      </c>
      <c r="M8">
        <f t="shared" si="1"/>
        <v>6.7201101850614862</v>
      </c>
      <c r="N8">
        <v>0</v>
      </c>
      <c r="O8">
        <f t="shared" si="6"/>
        <v>53.537407502186241</v>
      </c>
      <c r="P8">
        <f t="shared" si="7"/>
        <v>29.083748485885604</v>
      </c>
      <c r="Q8" s="5">
        <f t="shared" si="10"/>
        <v>53.537407502186241</v>
      </c>
      <c r="R8" s="5">
        <f t="shared" si="10"/>
        <v>29.083748485885604</v>
      </c>
      <c r="S8">
        <v>1</v>
      </c>
    </row>
    <row r="9" spans="1:19">
      <c r="A9" t="s">
        <v>1</v>
      </c>
      <c r="J9">
        <v>275</v>
      </c>
      <c r="K9">
        <v>160</v>
      </c>
      <c r="L9">
        <f t="shared" si="0"/>
        <v>76.555417157724492</v>
      </c>
      <c r="M9">
        <f t="shared" si="1"/>
        <v>-5.2798898149385138</v>
      </c>
      <c r="N9">
        <v>0</v>
      </c>
      <c r="O9">
        <f t="shared" si="6"/>
        <v>72.883673780002454</v>
      </c>
      <c r="P9">
        <f t="shared" si="7"/>
        <v>24.012064238238516</v>
      </c>
      <c r="Q9" s="5">
        <f t="shared" si="10"/>
        <v>72.883673780002454</v>
      </c>
      <c r="R9" s="5">
        <f t="shared" si="10"/>
        <v>24.012064238238516</v>
      </c>
      <c r="S9">
        <v>1</v>
      </c>
    </row>
    <row r="10" spans="1:19">
      <c r="A10">
        <v>168.076569678407</v>
      </c>
      <c r="B10">
        <v>90.791730474732006</v>
      </c>
      <c r="D10">
        <f t="shared" ref="D10:D11" si="11">A10-$A$13</f>
        <v>-30.368013163868511</v>
      </c>
      <c r="E10">
        <f t="shared" ref="E10:E11" si="12">B10-$B$13</f>
        <v>-74.488159340206508</v>
      </c>
      <c r="G10">
        <f t="shared" si="4"/>
        <v>0</v>
      </c>
      <c r="H10">
        <f t="shared" si="5"/>
        <v>-80.440674446531617</v>
      </c>
      <c r="J10">
        <v>296</v>
      </c>
      <c r="K10">
        <v>162</v>
      </c>
      <c r="L10">
        <f t="shared" si="0"/>
        <v>97.555417157724492</v>
      </c>
      <c r="M10">
        <f t="shared" si="1"/>
        <v>-3.2798898149385138</v>
      </c>
      <c r="N10">
        <v>0</v>
      </c>
      <c r="O10">
        <f t="shared" si="6"/>
        <v>91.574657292528514</v>
      </c>
      <c r="P10">
        <f t="shared" si="7"/>
        <v>33.791999582323292</v>
      </c>
      <c r="Q10" s="5">
        <f t="shared" si="10"/>
        <v>91.574657292528514</v>
      </c>
      <c r="R10" s="5">
        <f t="shared" si="10"/>
        <v>33.791999582323292</v>
      </c>
      <c r="S10">
        <v>1</v>
      </c>
    </row>
    <row r="11" spans="1:19">
      <c r="A11">
        <v>228.81259600614399</v>
      </c>
      <c r="B11">
        <v>239.76804915514501</v>
      </c>
      <c r="C11">
        <f>(B11-B10)/(A11-A10)</f>
        <v>2.4528492838257732</v>
      </c>
      <c r="D11">
        <f t="shared" si="11"/>
        <v>30.368013163868483</v>
      </c>
      <c r="E11">
        <f t="shared" si="12"/>
        <v>74.488159340206494</v>
      </c>
      <c r="G11">
        <f>D11*COS($F$1)+E11*SIN($F$1)</f>
        <v>0</v>
      </c>
      <c r="H11">
        <f>D11*-SIN($F$1)+E11*COS($F$1)</f>
        <v>80.440674446531588</v>
      </c>
      <c r="J11" s="1"/>
      <c r="K11" s="1"/>
      <c r="O11">
        <f>O10+O1</f>
        <v>-8.7891782521713822</v>
      </c>
    </row>
    <row r="12" spans="1:19">
      <c r="C12">
        <f>ATAN(C11)</f>
        <v>1.1836790109918847</v>
      </c>
      <c r="J12" s="1"/>
      <c r="K12" s="1"/>
    </row>
    <row r="13" spans="1:19">
      <c r="A13" s="2">
        <f>(A10+A11)/2</f>
        <v>198.44458284227551</v>
      </c>
      <c r="B13" s="2">
        <f>(B10+B11)/2</f>
        <v>165.27988981493851</v>
      </c>
      <c r="C13" s="3">
        <f>C12-PI()/2</f>
        <v>-0.3871173158030119</v>
      </c>
      <c r="J13" s="1"/>
      <c r="K13" s="1"/>
    </row>
    <row r="14" spans="1:19">
      <c r="J14" s="1"/>
      <c r="K14" s="1"/>
    </row>
    <row r="15" spans="1:19">
      <c r="J15" s="1"/>
      <c r="K15" s="1"/>
    </row>
    <row r="16" spans="1:19">
      <c r="J16" s="1"/>
      <c r="K16" s="1"/>
    </row>
    <row r="17" spans="10:20">
      <c r="J17" s="1"/>
      <c r="K17" s="1"/>
    </row>
    <row r="18" spans="10:20">
      <c r="J18">
        <v>92</v>
      </c>
      <c r="K18">
        <v>187</v>
      </c>
      <c r="L18">
        <f t="shared" ref="L18:L27" si="13">J18-$A$13</f>
        <v>-106.44458284227551</v>
      </c>
      <c r="M18">
        <f t="shared" ref="M18:M27" si="14">K18-$B$13</f>
        <v>21.720110185061486</v>
      </c>
      <c r="N18">
        <v>2</v>
      </c>
      <c r="O18" s="4">
        <f t="shared" si="6"/>
        <v>-106.76759859076695</v>
      </c>
      <c r="P18" s="4">
        <f t="shared" si="7"/>
        <v>-20.072177113560116</v>
      </c>
      <c r="Q18" s="4">
        <f>-O18</f>
        <v>106.76759859076695</v>
      </c>
      <c r="R18" s="4">
        <f>-P18</f>
        <v>20.072177113560116</v>
      </c>
      <c r="S18">
        <v>2</v>
      </c>
      <c r="T18">
        <f>-P18</f>
        <v>20.072177113560116</v>
      </c>
    </row>
    <row r="19" spans="10:20">
      <c r="J19">
        <v>112</v>
      </c>
      <c r="K19">
        <v>182</v>
      </c>
      <c r="L19">
        <f t="shared" si="13"/>
        <v>-86.444582842275508</v>
      </c>
      <c r="M19">
        <f t="shared" si="14"/>
        <v>16.720110185061486</v>
      </c>
      <c r="N19">
        <v>2</v>
      </c>
      <c r="O19" s="4">
        <f t="shared" si="6"/>
        <v>-86.359971927782723</v>
      </c>
      <c r="P19" s="4">
        <f t="shared" si="7"/>
        <v>-17.15177063769837</v>
      </c>
      <c r="Q19" s="4">
        <f t="shared" ref="Q19:R22" si="15">-O19</f>
        <v>86.359971927782723</v>
      </c>
      <c r="R19" s="4">
        <f t="shared" si="15"/>
        <v>17.15177063769837</v>
      </c>
      <c r="S19">
        <v>2</v>
      </c>
      <c r="T19">
        <f t="shared" ref="T19:T28" si="16">-P19</f>
        <v>17.15177063769837</v>
      </c>
    </row>
    <row r="20" spans="10:20">
      <c r="J20">
        <v>116</v>
      </c>
      <c r="K20">
        <v>166</v>
      </c>
      <c r="L20">
        <f t="shared" si="13"/>
        <v>-82.444582842275508</v>
      </c>
      <c r="M20">
        <f t="shared" si="14"/>
        <v>0.72011018506148616</v>
      </c>
      <c r="N20">
        <v>2</v>
      </c>
      <c r="O20" s="4">
        <f t="shared" si="6"/>
        <v>-76.615637318756825</v>
      </c>
      <c r="P20" s="4">
        <f t="shared" si="7"/>
        <v>-30.45770702065693</v>
      </c>
      <c r="Q20" s="4">
        <f t="shared" si="15"/>
        <v>76.615637318756825</v>
      </c>
      <c r="R20" s="4">
        <f t="shared" si="15"/>
        <v>30.45770702065693</v>
      </c>
      <c r="S20">
        <v>2</v>
      </c>
      <c r="T20">
        <f t="shared" si="16"/>
        <v>30.45770702065693</v>
      </c>
    </row>
    <row r="21" spans="10:20">
      <c r="J21">
        <v>131</v>
      </c>
      <c r="K21">
        <v>158</v>
      </c>
      <c r="L21">
        <f t="shared" si="13"/>
        <v>-67.444582842275508</v>
      </c>
      <c r="M21">
        <f t="shared" si="14"/>
        <v>-7.2798898149385138</v>
      </c>
      <c r="N21">
        <v>2</v>
      </c>
      <c r="O21" s="4">
        <f t="shared" si="6"/>
        <v>-59.705454693197098</v>
      </c>
      <c r="P21" s="4">
        <f t="shared" si="7"/>
        <v>-32.202907172564373</v>
      </c>
      <c r="Q21" s="4">
        <f t="shared" si="15"/>
        <v>59.705454693197098</v>
      </c>
      <c r="R21" s="4">
        <f t="shared" si="15"/>
        <v>32.202907172564373</v>
      </c>
      <c r="S21">
        <v>2</v>
      </c>
      <c r="T21">
        <f t="shared" si="16"/>
        <v>32.202907172564373</v>
      </c>
    </row>
    <row r="22" spans="10:20">
      <c r="J22">
        <v>161</v>
      </c>
      <c r="K22">
        <v>164</v>
      </c>
      <c r="L22">
        <f t="shared" si="13"/>
        <v>-37.444582842275508</v>
      </c>
      <c r="M22">
        <f t="shared" si="14"/>
        <v>-1.2798898149385138</v>
      </c>
      <c r="N22">
        <v>2</v>
      </c>
      <c r="O22" s="4">
        <f t="shared" si="6"/>
        <v>-34.190543047506893</v>
      </c>
      <c r="P22" s="4">
        <f t="shared" si="7"/>
        <v>-15.321281548453936</v>
      </c>
      <c r="Q22" s="4">
        <f t="shared" si="15"/>
        <v>34.190543047506893</v>
      </c>
      <c r="R22" s="4">
        <f t="shared" si="15"/>
        <v>15.321281548453936</v>
      </c>
      <c r="S22">
        <v>2</v>
      </c>
      <c r="T22">
        <f t="shared" si="16"/>
        <v>15.321281548453936</v>
      </c>
    </row>
    <row r="23" spans="10:20">
      <c r="J23">
        <v>178</v>
      </c>
      <c r="K23">
        <v>150</v>
      </c>
      <c r="L23">
        <f t="shared" si="13"/>
        <v>-20.444582842275508</v>
      </c>
      <c r="M23">
        <f t="shared" si="14"/>
        <v>-15.279889814938514</v>
      </c>
      <c r="N23">
        <v>2</v>
      </c>
      <c r="O23" s="4">
        <f t="shared" si="6"/>
        <v>-13.163234354291422</v>
      </c>
      <c r="P23" s="4">
        <f t="shared" si="7"/>
        <v>-21.867447534756543</v>
      </c>
      <c r="Q23" s="4">
        <f t="shared" ref="Q23" si="17">-O23</f>
        <v>13.163234354291422</v>
      </c>
      <c r="R23" s="4">
        <f t="shared" ref="R23" si="18">-P23</f>
        <v>21.867447534756543</v>
      </c>
      <c r="S23">
        <v>2</v>
      </c>
      <c r="T23">
        <f t="shared" si="16"/>
        <v>21.867447534756543</v>
      </c>
    </row>
    <row r="24" spans="10:20">
      <c r="J24">
        <v>211</v>
      </c>
      <c r="K24">
        <v>151</v>
      </c>
      <c r="L24">
        <f t="shared" si="13"/>
        <v>12.555417157724492</v>
      </c>
      <c r="M24">
        <f t="shared" si="14"/>
        <v>-14.279889814938514</v>
      </c>
      <c r="N24">
        <v>3</v>
      </c>
      <c r="O24">
        <f t="shared" si="6"/>
        <v>17.01728391916798</v>
      </c>
      <c r="P24">
        <f t="shared" si="7"/>
        <v>-8.4832659480705956</v>
      </c>
      <c r="Q24" s="5">
        <f t="shared" ref="Q24:Q27" si="19">O24</f>
        <v>17.01728391916798</v>
      </c>
      <c r="R24" s="5">
        <f t="shared" ref="R24:R27" si="20">-P24</f>
        <v>8.4832659480705956</v>
      </c>
      <c r="S24">
        <v>3</v>
      </c>
      <c r="T24">
        <f t="shared" si="16"/>
        <v>8.4832659480705956</v>
      </c>
    </row>
    <row r="25" spans="10:20">
      <c r="J25">
        <v>227</v>
      </c>
      <c r="K25">
        <v>135</v>
      </c>
      <c r="L25">
        <f t="shared" si="13"/>
        <v>28.555417157724492</v>
      </c>
      <c r="M25">
        <f t="shared" si="14"/>
        <v>-30.279889814938514</v>
      </c>
      <c r="N25">
        <v>3</v>
      </c>
      <c r="O25">
        <f t="shared" si="6"/>
        <v>37.873632670698598</v>
      </c>
      <c r="P25">
        <f t="shared" si="7"/>
        <v>-17.258954909885929</v>
      </c>
      <c r="Q25" s="5">
        <f t="shared" si="19"/>
        <v>37.873632670698598</v>
      </c>
      <c r="R25" s="5">
        <f t="shared" si="20"/>
        <v>17.258954909885929</v>
      </c>
      <c r="S25">
        <v>3</v>
      </c>
      <c r="T25">
        <f t="shared" si="16"/>
        <v>17.258954909885929</v>
      </c>
    </row>
    <row r="26" spans="10:20">
      <c r="J26">
        <v>245</v>
      </c>
      <c r="K26">
        <v>133</v>
      </c>
      <c r="L26">
        <f t="shared" si="13"/>
        <v>46.555417157724492</v>
      </c>
      <c r="M26">
        <f t="shared" si="14"/>
        <v>-32.279889814938514</v>
      </c>
      <c r="N26">
        <v>3</v>
      </c>
      <c r="O26">
        <f t="shared" si="6"/>
        <v>55.296695121312894</v>
      </c>
      <c r="P26">
        <f t="shared" si="7"/>
        <v>-12.315586135255202</v>
      </c>
      <c r="Q26" s="5">
        <f t="shared" si="19"/>
        <v>55.296695121312894</v>
      </c>
      <c r="R26" s="5">
        <f t="shared" si="20"/>
        <v>12.315586135255202</v>
      </c>
      <c r="S26">
        <v>3</v>
      </c>
      <c r="T26">
        <f t="shared" si="16"/>
        <v>12.315586135255202</v>
      </c>
    </row>
    <row r="27" spans="10:20">
      <c r="J27">
        <v>264</v>
      </c>
      <c r="K27">
        <v>137</v>
      </c>
      <c r="L27">
        <f t="shared" si="13"/>
        <v>65.555417157724492</v>
      </c>
      <c r="M27">
        <f t="shared" si="14"/>
        <v>-28.279889814938514</v>
      </c>
      <c r="N27">
        <v>3</v>
      </c>
      <c r="O27">
        <f t="shared" si="6"/>
        <v>71.380635039897641</v>
      </c>
      <c r="P27">
        <f t="shared" si="7"/>
        <v>-1.4386896709435106</v>
      </c>
      <c r="Q27" s="5">
        <f t="shared" si="19"/>
        <v>71.380635039897641</v>
      </c>
      <c r="R27" s="5">
        <f t="shared" si="20"/>
        <v>1.4386896709435106</v>
      </c>
      <c r="S27">
        <v>3</v>
      </c>
      <c r="T27">
        <f t="shared" si="16"/>
        <v>1.4386896709435106</v>
      </c>
    </row>
    <row r="28" spans="10:20">
      <c r="J28">
        <v>284</v>
      </c>
      <c r="K28">
        <v>124</v>
      </c>
      <c r="L28">
        <f t="shared" ref="L28" si="21">J28-$A$13</f>
        <v>85.555417157724492</v>
      </c>
      <c r="M28">
        <f t="shared" ref="M28" si="22">K28-$B$13</f>
        <v>-41.279889814938514</v>
      </c>
      <c r="N28">
        <v>3</v>
      </c>
      <c r="O28">
        <f t="shared" ref="O28" si="23">L28*COS($F$1)+M28*SIN($F$1)</f>
        <v>94.808426650310679</v>
      </c>
      <c r="P28">
        <f t="shared" ref="P28" si="24">L28*-SIN($F$1)+M28*COS($F$1)</f>
        <v>-5.9262926234182487</v>
      </c>
      <c r="Q28" s="5">
        <f t="shared" ref="Q28" si="25">O28</f>
        <v>94.808426650310679</v>
      </c>
      <c r="R28" s="5">
        <f t="shared" ref="R28" si="26">-P28</f>
        <v>5.9262926234182487</v>
      </c>
      <c r="S28">
        <v>3</v>
      </c>
      <c r="T28">
        <f t="shared" si="16"/>
        <v>5.9262926234182487</v>
      </c>
    </row>
    <row r="29" spans="10:20">
      <c r="O29">
        <f>O28+O18</f>
        <v>-11.959171940456272</v>
      </c>
    </row>
    <row r="30" spans="10:20">
      <c r="O30">
        <f>(ABS(O11)+ABS(O29))/2</f>
        <v>10.374175096313827</v>
      </c>
    </row>
    <row r="31" spans="10:20">
      <c r="O31">
        <f>O30/H11</f>
        <v>0.12896678412622556</v>
      </c>
    </row>
    <row r="33" spans="11:16">
      <c r="K33">
        <v>-100.36383549999999</v>
      </c>
      <c r="L33">
        <f>K33*0.0821+18.706</f>
        <v>10.466129105449999</v>
      </c>
      <c r="O33">
        <v>17.747</v>
      </c>
      <c r="P33">
        <f>O33/H11</f>
        <v>0.22062221782832414</v>
      </c>
    </row>
    <row r="34" spans="11:16">
      <c r="K34">
        <v>91.574657290000005</v>
      </c>
      <c r="L34">
        <f>K34*0.0821+18.706</f>
        <v>26.224279363509002</v>
      </c>
      <c r="O34">
        <v>-16.03</v>
      </c>
      <c r="P34">
        <f>O34/H11</f>
        <v>-0.1992772948547944</v>
      </c>
    </row>
    <row r="36" spans="11:16">
      <c r="K36">
        <v>-106.7675986</v>
      </c>
      <c r="L36">
        <f>K36*0.1026-15.654</f>
        <v>-26.608355616360001</v>
      </c>
    </row>
    <row r="37" spans="11:16">
      <c r="K37">
        <v>94.808426650000001</v>
      </c>
      <c r="L37">
        <f>K37*0.1026-15.654</f>
        <v>-5.9266554257100008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8A0D-99F9-EB4C-8B23-E5E5F2E0C037}">
  <dimension ref="A1:S36"/>
  <sheetViews>
    <sheetView topLeftCell="D1" zoomScale="92" zoomScaleNormal="92" workbookViewId="0">
      <selection activeCell="K35" sqref="K35:L35"/>
    </sheetView>
  </sheetViews>
  <sheetFormatPr baseColWidth="10" defaultRowHeight="20"/>
  <sheetData>
    <row r="1" spans="1:19">
      <c r="A1" s="1">
        <v>125.864035087719</v>
      </c>
      <c r="B1" s="1">
        <v>152.14561403508699</v>
      </c>
      <c r="D1">
        <f>A1-$A$13</f>
        <v>-83.815057163610987</v>
      </c>
      <c r="E1">
        <f>B1-$B$13</f>
        <v>-52.482098473005493</v>
      </c>
      <c r="F1">
        <f>C13</f>
        <v>-1.0113593269651833</v>
      </c>
      <c r="G1">
        <f>D1*COS($F$1)+E1*SIN($F$1)</f>
        <v>0</v>
      </c>
      <c r="H1">
        <f>D1*-SIN($F$1)+E1*COS($F$1)</f>
        <v>-98.890517581159529</v>
      </c>
      <c r="I1" t="s">
        <v>0</v>
      </c>
      <c r="J1" s="1">
        <v>139</v>
      </c>
      <c r="K1" s="1">
        <v>286</v>
      </c>
      <c r="L1">
        <f t="shared" ref="L1:L11" si="0">J1-$A$13</f>
        <v>-70.67909225132999</v>
      </c>
      <c r="M1">
        <f t="shared" ref="M1:M11" si="1">K1-$B$13</f>
        <v>81.372287491907514</v>
      </c>
      <c r="N1">
        <v>2</v>
      </c>
      <c r="O1" s="4">
        <f>L1*COS($F$1)+M1*SIN($F$1)</f>
        <v>-106.47744864459119</v>
      </c>
      <c r="P1" s="4">
        <f>L1*-SIN($F$1)+M1*COS($F$1)</f>
        <v>-16.719335611085455</v>
      </c>
      <c r="Q1" s="4">
        <f>-O1</f>
        <v>106.47744864459119</v>
      </c>
      <c r="R1" s="4">
        <f>-P1</f>
        <v>16.719335611085455</v>
      </c>
      <c r="S1">
        <v>0</v>
      </c>
    </row>
    <row r="2" spans="1:19">
      <c r="A2" s="1">
        <v>145.70149253731299</v>
      </c>
      <c r="B2" s="1">
        <v>176.67164179104401</v>
      </c>
      <c r="D2">
        <f t="shared" ref="D2:D8" si="2">A2-$A$13</f>
        <v>-63.977599714017003</v>
      </c>
      <c r="E2">
        <f t="shared" ref="E2:E8" si="3">B2-$B$13</f>
        <v>-27.956070717048476</v>
      </c>
      <c r="G2">
        <f t="shared" ref="G2:G10" si="4">D2*COS($F$1)+E2*SIN($F$1)</f>
        <v>-10.259214410578519</v>
      </c>
      <c r="H2">
        <f t="shared" ref="H2:H10" si="5">D2*-SIN($F$1)+E2*COS($F$1)</f>
        <v>-69.061014145329352</v>
      </c>
      <c r="J2" s="1">
        <v>155</v>
      </c>
      <c r="K2" s="1">
        <v>264</v>
      </c>
      <c r="L2">
        <f t="shared" si="0"/>
        <v>-54.67909225132999</v>
      </c>
      <c r="M2">
        <f t="shared" si="1"/>
        <v>59.372287491907514</v>
      </c>
      <c r="N2">
        <v>2</v>
      </c>
      <c r="O2" s="4">
        <f t="shared" ref="O2:O26" si="6">L2*COS($F$1)+M2*SIN($F$1)</f>
        <v>-79.33991413866589</v>
      </c>
      <c r="P2" s="4">
        <f t="shared" ref="P2:P26" si="7">L2*-SIN($F$1)+M2*COS($F$1)</f>
        <v>-14.834071454604043</v>
      </c>
      <c r="Q2" s="4">
        <f t="shared" ref="Q2:Q6" si="8">-O2</f>
        <v>79.33991413866589</v>
      </c>
      <c r="R2" s="4">
        <f t="shared" ref="R2:R6" si="9">-P2</f>
        <v>14.834071454604043</v>
      </c>
      <c r="S2">
        <v>0</v>
      </c>
    </row>
    <row r="3" spans="1:19">
      <c r="A3" s="1">
        <v>171.184049079754</v>
      </c>
      <c r="B3" s="1">
        <v>184.98860648553901</v>
      </c>
      <c r="D3">
        <f t="shared" si="2"/>
        <v>-38.495043171575986</v>
      </c>
      <c r="E3">
        <f t="shared" si="3"/>
        <v>-19.639106022553477</v>
      </c>
      <c r="G3">
        <f t="shared" si="4"/>
        <v>-3.7844665159484769</v>
      </c>
      <c r="H3">
        <f t="shared" si="5"/>
        <v>-43.049281612313344</v>
      </c>
      <c r="J3" s="1">
        <v>150</v>
      </c>
      <c r="K3" s="1">
        <v>251</v>
      </c>
      <c r="L3">
        <f t="shared" si="0"/>
        <v>-59.67909225132999</v>
      </c>
      <c r="M3">
        <f t="shared" si="1"/>
        <v>46.372287491907514</v>
      </c>
      <c r="N3">
        <v>2</v>
      </c>
      <c r="O3" s="4">
        <f t="shared" si="6"/>
        <v>-70.975257233285205</v>
      </c>
      <c r="P3" s="4">
        <f t="shared" si="7"/>
        <v>-25.971060044670363</v>
      </c>
      <c r="Q3" s="4">
        <f t="shared" si="8"/>
        <v>70.975257233285205</v>
      </c>
      <c r="R3" s="4">
        <f t="shared" si="9"/>
        <v>25.971060044670363</v>
      </c>
      <c r="S3">
        <v>0</v>
      </c>
    </row>
    <row r="4" spans="1:19">
      <c r="A4" s="1">
        <v>202.866405813303</v>
      </c>
      <c r="B4" s="1">
        <v>196.84851872554501</v>
      </c>
      <c r="D4">
        <f t="shared" si="2"/>
        <v>-6.8126864380269865</v>
      </c>
      <c r="E4">
        <f t="shared" si="3"/>
        <v>-7.7791937825474804</v>
      </c>
      <c r="G4">
        <f t="shared" si="4"/>
        <v>2.9777323272993423</v>
      </c>
      <c r="H4">
        <f t="shared" si="5"/>
        <v>-9.9026088782834734</v>
      </c>
      <c r="J4" s="1">
        <v>160</v>
      </c>
      <c r="K4" s="1">
        <v>237</v>
      </c>
      <c r="L4">
        <f t="shared" si="0"/>
        <v>-49.67909225132999</v>
      </c>
      <c r="M4">
        <f t="shared" si="1"/>
        <v>32.372287491907514</v>
      </c>
      <c r="N4">
        <v>2</v>
      </c>
      <c r="O4" s="4">
        <f t="shared" si="6"/>
        <v>-53.802409658421738</v>
      </c>
      <c r="P4" s="4">
        <f t="shared" si="7"/>
        <v>-24.925447224116855</v>
      </c>
      <c r="Q4" s="4">
        <f t="shared" si="8"/>
        <v>53.802409658421738</v>
      </c>
      <c r="R4" s="4">
        <f t="shared" si="9"/>
        <v>24.925447224116855</v>
      </c>
      <c r="S4">
        <v>0</v>
      </c>
    </row>
    <row r="5" spans="1:19">
      <c r="A5" s="1">
        <v>238.637907608695</v>
      </c>
      <c r="B5" s="1">
        <v>203.91168478260801</v>
      </c>
      <c r="D5">
        <f t="shared" si="2"/>
        <v>28.958815357365012</v>
      </c>
      <c r="E5">
        <f t="shared" si="3"/>
        <v>-0.71602772548448002</v>
      </c>
      <c r="G5">
        <f t="shared" si="4"/>
        <v>15.975579283346921</v>
      </c>
      <c r="H5">
        <f t="shared" si="5"/>
        <v>24.164158358343848</v>
      </c>
      <c r="J5" s="1">
        <v>180</v>
      </c>
      <c r="K5" s="1">
        <v>221</v>
      </c>
      <c r="L5">
        <f t="shared" si="0"/>
        <v>-29.67909225132999</v>
      </c>
      <c r="M5">
        <f t="shared" si="1"/>
        <v>16.372287491907514</v>
      </c>
      <c r="N5">
        <v>2</v>
      </c>
      <c r="O5" s="4">
        <f t="shared" si="6"/>
        <v>-29.627362924382247</v>
      </c>
      <c r="P5" s="4">
        <f t="shared" si="7"/>
        <v>-16.465712275136092</v>
      </c>
      <c r="Q5" s="4">
        <f t="shared" si="8"/>
        <v>29.627362924382247</v>
      </c>
      <c r="R5" s="4">
        <f t="shared" si="9"/>
        <v>16.465712275136092</v>
      </c>
      <c r="S5">
        <v>0</v>
      </c>
    </row>
    <row r="6" spans="1:19">
      <c r="A6" s="1">
        <v>231.02893890675199</v>
      </c>
      <c r="B6" s="1">
        <v>235.81993569131799</v>
      </c>
      <c r="D6">
        <f t="shared" si="2"/>
        <v>21.349846655421999</v>
      </c>
      <c r="E6">
        <f t="shared" si="3"/>
        <v>31.192223183225508</v>
      </c>
      <c r="G6">
        <f t="shared" si="4"/>
        <v>-15.106536512792479</v>
      </c>
      <c r="H6">
        <f t="shared" si="5"/>
        <v>34.64914564473203</v>
      </c>
      <c r="J6" s="1">
        <v>177</v>
      </c>
      <c r="K6" s="1">
        <v>207</v>
      </c>
      <c r="L6">
        <f t="shared" si="0"/>
        <v>-32.67909225132999</v>
      </c>
      <c r="M6">
        <f t="shared" si="1"/>
        <v>2.3722874919075139</v>
      </c>
      <c r="N6">
        <v>2</v>
      </c>
      <c r="O6" s="4">
        <f t="shared" si="6"/>
        <v>-19.353733766381993</v>
      </c>
      <c r="P6" s="4">
        <f t="shared" si="7"/>
        <v>-26.438301904910652</v>
      </c>
      <c r="Q6" s="4">
        <f t="shared" si="8"/>
        <v>19.353733766381993</v>
      </c>
      <c r="R6" s="4">
        <f t="shared" si="9"/>
        <v>26.438301904910652</v>
      </c>
      <c r="S6">
        <v>0</v>
      </c>
    </row>
    <row r="7" spans="1:19">
      <c r="A7" s="1">
        <v>259.86065573770401</v>
      </c>
      <c r="B7" s="1">
        <v>241.36533957845401</v>
      </c>
      <c r="D7">
        <f t="shared" si="2"/>
        <v>50.181563486374017</v>
      </c>
      <c r="E7">
        <f t="shared" si="3"/>
        <v>36.737627070361526</v>
      </c>
      <c r="G7">
        <f t="shared" si="4"/>
        <v>-4.5053112010549015</v>
      </c>
      <c r="H7">
        <f t="shared" si="5"/>
        <v>62.028579926350041</v>
      </c>
      <c r="J7" s="1">
        <v>193</v>
      </c>
      <c r="K7" s="1">
        <v>177</v>
      </c>
      <c r="L7">
        <f t="shared" si="0"/>
        <v>-16.67909225132999</v>
      </c>
      <c r="M7">
        <f t="shared" si="1"/>
        <v>-27.627712508092486</v>
      </c>
      <c r="N7">
        <v>3</v>
      </c>
      <c r="O7">
        <f t="shared" si="6"/>
        <v>14.564233016668274</v>
      </c>
      <c r="P7">
        <f t="shared" si="7"/>
        <v>-28.798710620345069</v>
      </c>
      <c r="Q7">
        <f>O7</f>
        <v>14.564233016668274</v>
      </c>
      <c r="R7">
        <f>-P7</f>
        <v>28.798710620345069</v>
      </c>
      <c r="S7">
        <v>1</v>
      </c>
    </row>
    <row r="8" spans="1:19">
      <c r="A8" s="1">
        <v>293.49414941494098</v>
      </c>
      <c r="B8" s="1">
        <v>257.10981098109801</v>
      </c>
      <c r="D8">
        <f t="shared" si="2"/>
        <v>83.815057163610987</v>
      </c>
      <c r="E8">
        <f t="shared" si="3"/>
        <v>52.482098473005522</v>
      </c>
      <c r="G8">
        <f t="shared" si="4"/>
        <v>0</v>
      </c>
      <c r="H8">
        <f t="shared" si="5"/>
        <v>98.890517581159543</v>
      </c>
      <c r="J8" s="1">
        <v>215</v>
      </c>
      <c r="K8" s="1">
        <v>167</v>
      </c>
      <c r="L8">
        <f t="shared" si="0"/>
        <v>5.3209077486700096</v>
      </c>
      <c r="M8">
        <f t="shared" si="1"/>
        <v>-37.627712508092486</v>
      </c>
      <c r="N8">
        <v>3</v>
      </c>
      <c r="O8">
        <f t="shared" si="6"/>
        <v>34.715373760843001</v>
      </c>
      <c r="P8">
        <f t="shared" si="7"/>
        <v>-15.459612948146201</v>
      </c>
      <c r="Q8">
        <f t="shared" ref="Q8:Q11" si="10">O8</f>
        <v>34.715373760843001</v>
      </c>
      <c r="R8">
        <f t="shared" ref="R8:R11" si="11">-P8</f>
        <v>15.459612948146201</v>
      </c>
      <c r="S8">
        <v>1</v>
      </c>
    </row>
    <row r="9" spans="1:19">
      <c r="A9" t="s">
        <v>1</v>
      </c>
      <c r="J9" s="1">
        <v>220</v>
      </c>
      <c r="K9" s="1">
        <v>147</v>
      </c>
      <c r="L9">
        <f t="shared" si="0"/>
        <v>10.32090774867001</v>
      </c>
      <c r="M9">
        <f t="shared" si="1"/>
        <v>-57.627712508092486</v>
      </c>
      <c r="N9">
        <v>3</v>
      </c>
      <c r="O9">
        <f t="shared" si="6"/>
        <v>54.319999998602803</v>
      </c>
      <c r="P9">
        <f t="shared" si="7"/>
        <v>-21.836024954732661</v>
      </c>
      <c r="Q9">
        <f t="shared" si="10"/>
        <v>54.319999998602803</v>
      </c>
      <c r="R9">
        <f t="shared" si="11"/>
        <v>21.836024954732661</v>
      </c>
      <c r="S9">
        <v>1</v>
      </c>
    </row>
    <row r="10" spans="1:19">
      <c r="A10" s="1">
        <v>125.864035087719</v>
      </c>
      <c r="B10" s="1">
        <v>152.14561403508699</v>
      </c>
      <c r="D10">
        <f t="shared" ref="D10:D11" si="12">A10-$A$13</f>
        <v>-83.815057163610987</v>
      </c>
      <c r="E10">
        <f t="shared" ref="E10:E11" si="13">B10-$B$13</f>
        <v>-52.482098473005493</v>
      </c>
      <c r="G10">
        <f t="shared" si="4"/>
        <v>0</v>
      </c>
      <c r="H10">
        <f t="shared" si="5"/>
        <v>-98.890517581159529</v>
      </c>
      <c r="J10" s="1">
        <v>247</v>
      </c>
      <c r="K10" s="1">
        <v>136</v>
      </c>
      <c r="L10">
        <f t="shared" si="0"/>
        <v>37.32090774867001</v>
      </c>
      <c r="M10">
        <f t="shared" si="1"/>
        <v>-68.627712508092486</v>
      </c>
      <c r="N10">
        <v>3</v>
      </c>
      <c r="O10">
        <f t="shared" si="6"/>
        <v>77.972240322365536</v>
      </c>
      <c r="P10">
        <f t="shared" si="7"/>
        <v>-4.7898662183201672</v>
      </c>
      <c r="Q10">
        <f t="shared" si="10"/>
        <v>77.972240322365536</v>
      </c>
      <c r="R10">
        <f t="shared" si="11"/>
        <v>4.7898662183201672</v>
      </c>
      <c r="S10">
        <v>1</v>
      </c>
    </row>
    <row r="11" spans="1:19">
      <c r="A11" s="1">
        <v>293.49414941494098</v>
      </c>
      <c r="B11" s="1">
        <v>257.10981098109801</v>
      </c>
      <c r="C11">
        <f>(B11-B10)/(A11-A10)</f>
        <v>0.62616551547006583</v>
      </c>
      <c r="D11">
        <f t="shared" si="12"/>
        <v>83.815057163610987</v>
      </c>
      <c r="E11">
        <f t="shared" si="13"/>
        <v>52.482098473005522</v>
      </c>
      <c r="G11">
        <f>D11*COS($F$1)+E11*SIN($F$1)</f>
        <v>0</v>
      </c>
      <c r="H11">
        <f>D11*-SIN($F$1)+E11*COS($F$1)</f>
        <v>98.890517581159543</v>
      </c>
      <c r="J11" s="1">
        <v>248</v>
      </c>
      <c r="K11" s="1">
        <v>117</v>
      </c>
      <c r="L11">
        <f t="shared" si="0"/>
        <v>38.32090774867001</v>
      </c>
      <c r="M11">
        <f t="shared" si="1"/>
        <v>-87.627712508092486</v>
      </c>
      <c r="N11">
        <v>3</v>
      </c>
      <c r="O11">
        <f t="shared" si="6"/>
        <v>94.606476089526808</v>
      </c>
      <c r="P11">
        <f t="shared" si="7"/>
        <v>-14.025785254479636</v>
      </c>
      <c r="Q11">
        <f t="shared" si="10"/>
        <v>94.606476089526808</v>
      </c>
      <c r="R11">
        <f t="shared" si="11"/>
        <v>14.025785254479636</v>
      </c>
      <c r="S11">
        <v>1</v>
      </c>
    </row>
    <row r="12" spans="1:19">
      <c r="C12">
        <f>ATAN(C11)</f>
        <v>0.55943699982971329</v>
      </c>
      <c r="J12" s="1"/>
      <c r="K12" s="1"/>
      <c r="O12">
        <f>O11+O1</f>
        <v>-11.870972555064384</v>
      </c>
    </row>
    <row r="13" spans="1:19">
      <c r="A13" s="2">
        <f>(A10+A11)/2</f>
        <v>209.67909225132999</v>
      </c>
      <c r="B13" s="2">
        <f>(B10+B11)/2</f>
        <v>204.62771250809249</v>
      </c>
      <c r="C13" s="3">
        <f>C12-PI()/2</f>
        <v>-1.0113593269651833</v>
      </c>
      <c r="J13" s="1"/>
      <c r="K13" s="1"/>
    </row>
    <row r="14" spans="1:19">
      <c r="J14" s="1"/>
      <c r="K14" s="1"/>
    </row>
    <row r="15" spans="1:19">
      <c r="J15" s="1"/>
      <c r="K15" s="1"/>
    </row>
    <row r="16" spans="1:19">
      <c r="J16" s="1"/>
      <c r="K16" s="1"/>
    </row>
    <row r="17" spans="10:19">
      <c r="J17" s="1"/>
      <c r="K17" s="1"/>
    </row>
    <row r="18" spans="10:19">
      <c r="J18" s="1">
        <v>292</v>
      </c>
      <c r="K18" s="1">
        <v>146</v>
      </c>
      <c r="L18">
        <f t="shared" ref="L18:L27" si="14">J18-$A$13</f>
        <v>82.32090774867001</v>
      </c>
      <c r="M18">
        <f t="shared" ref="M18:M27" si="15">K18-$B$13</f>
        <v>-58.627712508092486</v>
      </c>
      <c r="N18">
        <v>0</v>
      </c>
      <c r="O18" s="4">
        <f t="shared" si="6"/>
        <v>93.37860988048584</v>
      </c>
      <c r="P18" s="4">
        <f t="shared" si="7"/>
        <v>38.657156430402537</v>
      </c>
      <c r="Q18" s="4">
        <f>O18</f>
        <v>93.37860988048584</v>
      </c>
      <c r="R18" s="4">
        <f>P18</f>
        <v>38.657156430402537</v>
      </c>
      <c r="S18">
        <v>2</v>
      </c>
    </row>
    <row r="19" spans="10:19">
      <c r="J19" s="1">
        <v>267</v>
      </c>
      <c r="K19" s="1">
        <v>159</v>
      </c>
      <c r="L19">
        <f t="shared" si="14"/>
        <v>57.32090774867001</v>
      </c>
      <c r="M19">
        <f t="shared" si="15"/>
        <v>-45.627712508092486</v>
      </c>
      <c r="N19">
        <v>0</v>
      </c>
      <c r="O19" s="4">
        <f t="shared" si="6"/>
        <v>69.092679705420835</v>
      </c>
      <c r="P19" s="4">
        <f t="shared" si="7"/>
        <v>24.367523981250237</v>
      </c>
      <c r="Q19" s="4">
        <f t="shared" ref="Q19:R21" si="16">O19</f>
        <v>69.092679705420835</v>
      </c>
      <c r="R19" s="4">
        <f t="shared" si="16"/>
        <v>24.367523981250237</v>
      </c>
      <c r="S19">
        <v>2</v>
      </c>
    </row>
    <row r="20" spans="10:19">
      <c r="J20" s="1">
        <v>258</v>
      </c>
      <c r="K20" s="1">
        <v>180</v>
      </c>
      <c r="L20">
        <f t="shared" si="14"/>
        <v>48.32090774867001</v>
      </c>
      <c r="M20">
        <f t="shared" si="15"/>
        <v>-24.627712508092486</v>
      </c>
      <c r="N20">
        <v>0</v>
      </c>
      <c r="O20" s="4">
        <f t="shared" si="6"/>
        <v>46.517662997062502</v>
      </c>
      <c r="P20" s="4">
        <f t="shared" si="7"/>
        <v>27.884428958263697</v>
      </c>
      <c r="Q20" s="4">
        <f t="shared" si="16"/>
        <v>46.517662997062502</v>
      </c>
      <c r="R20" s="4">
        <f t="shared" si="16"/>
        <v>27.884428958263697</v>
      </c>
      <c r="S20">
        <v>2</v>
      </c>
    </row>
    <row r="21" spans="10:19">
      <c r="J21" s="1">
        <v>231</v>
      </c>
      <c r="K21" s="1">
        <v>185</v>
      </c>
      <c r="L21">
        <f t="shared" si="14"/>
        <v>21.32090774867001</v>
      </c>
      <c r="M21">
        <f t="shared" si="15"/>
        <v>-19.627712508092486</v>
      </c>
      <c r="N21">
        <v>0</v>
      </c>
      <c r="O21" s="4">
        <f t="shared" si="6"/>
        <v>27.950746881143484</v>
      </c>
      <c r="P21" s="4">
        <f t="shared" si="7"/>
        <v>7.6540155679143353</v>
      </c>
      <c r="Q21" s="4">
        <f t="shared" si="16"/>
        <v>27.950746881143484</v>
      </c>
      <c r="R21" s="4">
        <f t="shared" si="16"/>
        <v>7.6540155679143353</v>
      </c>
      <c r="S21">
        <v>2</v>
      </c>
    </row>
    <row r="22" spans="10:19">
      <c r="J22" s="1">
        <v>209</v>
      </c>
      <c r="K22" s="1">
        <v>221</v>
      </c>
      <c r="L22">
        <f t="shared" si="14"/>
        <v>-0.6790922513299904</v>
      </c>
      <c r="M22">
        <f t="shared" si="15"/>
        <v>16.372287491907514</v>
      </c>
      <c r="N22">
        <v>1</v>
      </c>
      <c r="O22">
        <f t="shared" si="6"/>
        <v>-14.236798763687377</v>
      </c>
      <c r="P22">
        <f t="shared" si="7"/>
        <v>8.1133547294418999</v>
      </c>
      <c r="Q22" s="5">
        <f>-O22</f>
        <v>14.236798763687377</v>
      </c>
      <c r="R22" s="5">
        <f>P22</f>
        <v>8.1133547294418999</v>
      </c>
      <c r="S22">
        <v>3</v>
      </c>
    </row>
    <row r="23" spans="10:19">
      <c r="J23" s="1">
        <v>216</v>
      </c>
      <c r="K23" s="1">
        <v>229</v>
      </c>
      <c r="L23">
        <f t="shared" si="14"/>
        <v>6.3209077486700096</v>
      </c>
      <c r="M23">
        <f t="shared" si="15"/>
        <v>24.372287491907514</v>
      </c>
      <c r="N23">
        <v>1</v>
      </c>
      <c r="O23">
        <f t="shared" si="6"/>
        <v>-17.302267277885996</v>
      </c>
      <c r="P23">
        <f t="shared" si="7"/>
        <v>18.29190584384207</v>
      </c>
      <c r="Q23" s="5">
        <f t="shared" ref="Q23:Q27" si="17">-O23</f>
        <v>17.302267277885996</v>
      </c>
      <c r="R23" s="5">
        <f t="shared" ref="R23:R27" si="18">P23</f>
        <v>18.29190584384207</v>
      </c>
      <c r="S23">
        <v>3</v>
      </c>
    </row>
    <row r="24" spans="10:19">
      <c r="J24" s="1">
        <v>215</v>
      </c>
      <c r="K24" s="1">
        <v>248</v>
      </c>
      <c r="L24">
        <f t="shared" si="14"/>
        <v>5.3209077486700096</v>
      </c>
      <c r="M24">
        <f t="shared" si="15"/>
        <v>43.372287491907514</v>
      </c>
      <c r="N24">
        <v>1</v>
      </c>
      <c r="O24">
        <f t="shared" si="6"/>
        <v>-33.93650304504726</v>
      </c>
      <c r="P24">
        <f t="shared" si="7"/>
        <v>27.527824880001535</v>
      </c>
      <c r="Q24" s="5">
        <f t="shared" si="17"/>
        <v>33.93650304504726</v>
      </c>
      <c r="R24" s="5">
        <f t="shared" si="18"/>
        <v>27.527824880001535</v>
      </c>
      <c r="S24">
        <v>3</v>
      </c>
    </row>
    <row r="25" spans="10:19">
      <c r="J25" s="1">
        <v>208</v>
      </c>
      <c r="K25" s="1">
        <v>264</v>
      </c>
      <c r="L25">
        <f t="shared" si="14"/>
        <v>-1.6790922513299904</v>
      </c>
      <c r="M25">
        <f t="shared" si="15"/>
        <v>59.372287491907514</v>
      </c>
      <c r="N25">
        <v>1</v>
      </c>
      <c r="O25">
        <f t="shared" si="6"/>
        <v>-51.212331362223537</v>
      </c>
      <c r="P25">
        <f t="shared" si="7"/>
        <v>30.086292381348844</v>
      </c>
      <c r="Q25" s="5">
        <f t="shared" si="17"/>
        <v>51.212331362223537</v>
      </c>
      <c r="R25" s="5">
        <f t="shared" si="18"/>
        <v>30.086292381348844</v>
      </c>
      <c r="S25">
        <v>3</v>
      </c>
    </row>
    <row r="26" spans="10:19">
      <c r="J26" s="1">
        <v>193</v>
      </c>
      <c r="K26" s="1">
        <v>277</v>
      </c>
      <c r="L26">
        <f t="shared" si="14"/>
        <v>-16.67909225132999</v>
      </c>
      <c r="M26">
        <f t="shared" si="15"/>
        <v>72.372287491907514</v>
      </c>
      <c r="N26">
        <v>1</v>
      </c>
      <c r="O26">
        <f t="shared" si="6"/>
        <v>-70.191170447393773</v>
      </c>
      <c r="P26">
        <f t="shared" si="7"/>
        <v>24.27220027860275</v>
      </c>
      <c r="Q26" s="5">
        <f t="shared" si="17"/>
        <v>70.191170447393773</v>
      </c>
      <c r="R26" s="5">
        <f t="shared" si="18"/>
        <v>24.27220027860275</v>
      </c>
      <c r="S26">
        <v>3</v>
      </c>
    </row>
    <row r="27" spans="10:19">
      <c r="J27" s="1">
        <v>192</v>
      </c>
      <c r="K27" s="1">
        <v>304</v>
      </c>
      <c r="L27">
        <f t="shared" si="14"/>
        <v>-17.67909225132999</v>
      </c>
      <c r="M27">
        <f t="shared" si="15"/>
        <v>99.372287491907514</v>
      </c>
      <c r="N27">
        <v>1</v>
      </c>
      <c r="O27">
        <f t="shared" ref="O27" si="19">L27*COS($F$1)+M27*SIN($F$1)</f>
        <v>-93.605838491680004</v>
      </c>
      <c r="P27">
        <f t="shared" ref="P27" si="20">L27*-SIN($F$1)+M27*COS($F$1)</f>
        <v>37.753792186678041</v>
      </c>
      <c r="Q27" s="5">
        <f t="shared" si="17"/>
        <v>93.605838491680004</v>
      </c>
      <c r="R27" s="5">
        <f t="shared" si="18"/>
        <v>37.753792186678041</v>
      </c>
      <c r="S27">
        <v>3</v>
      </c>
    </row>
    <row r="28" spans="10:19">
      <c r="O28">
        <f>O27+O18</f>
        <v>-0.22722861119416393</v>
      </c>
    </row>
    <row r="29" spans="10:19">
      <c r="O29">
        <f>(ABS(O12)+ABS(O28))/2</f>
        <v>6.0491005831292739</v>
      </c>
    </row>
    <row r="30" spans="10:19">
      <c r="O30">
        <f>O29/H11</f>
        <v>6.1169672594389761E-2</v>
      </c>
    </row>
    <row r="32" spans="10:19">
      <c r="K32">
        <v>-106.4774486</v>
      </c>
      <c r="L32">
        <f>K32*-0.008+24.426</f>
        <v>25.2778195888</v>
      </c>
    </row>
    <row r="33" spans="11:12">
      <c r="K33">
        <v>94.606476090000001</v>
      </c>
      <c r="L33">
        <f>K33*-0.008+24.426</f>
        <v>23.669148191279998</v>
      </c>
    </row>
    <row r="35" spans="11:12">
      <c r="K35" s="5">
        <v>93.378609879999999</v>
      </c>
      <c r="L35">
        <f>K35*0.0374-18.831</f>
        <v>-15.338639990488</v>
      </c>
    </row>
    <row r="36" spans="11:12">
      <c r="K36" s="5">
        <v>-93.605838489999996</v>
      </c>
      <c r="L36">
        <f>K36*0.0374-18.831</f>
        <v>-22.331858359525999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2027-BBAD-0D4E-A047-9827FA6696C4}">
  <dimension ref="A1:S35"/>
  <sheetViews>
    <sheetView topLeftCell="D6" zoomScale="92" zoomScaleNormal="100" workbookViewId="0">
      <selection activeCell="L35" sqref="L35:M35"/>
    </sheetView>
  </sheetViews>
  <sheetFormatPr baseColWidth="10" defaultRowHeight="20"/>
  <sheetData>
    <row r="1" spans="1:19">
      <c r="A1" s="1">
        <v>121.109401709401</v>
      </c>
      <c r="B1" s="1">
        <v>191.28119658119601</v>
      </c>
      <c r="D1">
        <f>A1-$A$13</f>
        <v>-84.876872947841008</v>
      </c>
      <c r="E1">
        <f>B1-$B$13</f>
        <v>46.763765446023257</v>
      </c>
      <c r="F1">
        <f>C13</f>
        <v>-2.0743763149524073</v>
      </c>
      <c r="G1">
        <f>D1*COS($F$1)+E1*SIN($F$1)</f>
        <v>0</v>
      </c>
      <c r="H1">
        <f>D1*-SIN($F$1)+E1*COS($F$1)</f>
        <v>-96.906828036494019</v>
      </c>
      <c r="I1" t="s">
        <v>0</v>
      </c>
      <c r="J1" s="1">
        <v>146</v>
      </c>
      <c r="K1" s="1">
        <v>51</v>
      </c>
      <c r="L1">
        <f t="shared" ref="L1:L10" si="0">J1-$A$13</f>
        <v>-59.986274657242006</v>
      </c>
      <c r="M1">
        <f t="shared" ref="M1:M10" si="1">K1-$B$13</f>
        <v>-93.517431135172757</v>
      </c>
      <c r="N1">
        <v>0</v>
      </c>
      <c r="O1" s="4">
        <f>L1*COS($F$1)+M1*SIN($F$1)</f>
        <v>110.85546206171315</v>
      </c>
      <c r="P1" s="4">
        <f>L1*-SIN($F$1)+M1*COS($F$1)</f>
        <v>-7.4114509011346499</v>
      </c>
      <c r="Q1" s="4">
        <f>O1</f>
        <v>110.85546206171315</v>
      </c>
      <c r="R1" s="4">
        <f>P1</f>
        <v>-7.4114509011346499</v>
      </c>
      <c r="S1">
        <v>0</v>
      </c>
    </row>
    <row r="2" spans="1:19">
      <c r="A2" s="1">
        <v>152.671875</v>
      </c>
      <c r="B2" s="1">
        <v>166.60491071428501</v>
      </c>
      <c r="D2">
        <f t="shared" ref="D2:D8" si="2">A2-$A$13</f>
        <v>-53.314399657242006</v>
      </c>
      <c r="E2">
        <f t="shared" ref="E2:E8" si="3">B2-$B$13</f>
        <v>22.087479579112255</v>
      </c>
      <c r="G2">
        <f t="shared" ref="G2:G10" si="4">D2*COS($F$1)+E2*SIN($F$1)</f>
        <v>6.3820671362760564</v>
      </c>
      <c r="H2">
        <f t="shared" ref="H2:H10" si="5">D2*-SIN($F$1)+E2*COS($F$1)</f>
        <v>-57.354609091492314</v>
      </c>
      <c r="J2" s="1">
        <v>153</v>
      </c>
      <c r="K2" s="1">
        <v>68</v>
      </c>
      <c r="L2">
        <f t="shared" si="0"/>
        <v>-52.986274657242006</v>
      </c>
      <c r="M2">
        <f t="shared" si="1"/>
        <v>-76.517431135172757</v>
      </c>
      <c r="N2">
        <v>0</v>
      </c>
      <c r="O2" s="4">
        <f t="shared" ref="O2:O26" si="6">L2*COS($F$1)+M2*SIN($F$1)</f>
        <v>92.587882427708394</v>
      </c>
      <c r="P2" s="4">
        <f t="shared" ref="P2:P26" si="7">L2*-SIN($F$1)+M2*COS($F$1)</f>
        <v>-9.4840179845590669</v>
      </c>
      <c r="Q2" s="4">
        <f t="shared" ref="Q2:Q5" si="8">O2</f>
        <v>92.587882427708394</v>
      </c>
      <c r="R2" s="4">
        <f t="shared" ref="R2:R5" si="9">P2</f>
        <v>-9.4840179845590669</v>
      </c>
      <c r="S2">
        <v>0</v>
      </c>
    </row>
    <row r="3" spans="1:19">
      <c r="A3" s="1">
        <v>167.87277051129601</v>
      </c>
      <c r="B3" s="1">
        <v>140.303210463733</v>
      </c>
      <c r="D3">
        <f t="shared" si="2"/>
        <v>-38.113504145945996</v>
      </c>
      <c r="E3">
        <f t="shared" si="3"/>
        <v>-4.2142206714397616</v>
      </c>
      <c r="G3">
        <f t="shared" si="4"/>
        <v>22.083282303958018</v>
      </c>
      <c r="H3">
        <f t="shared" si="5"/>
        <v>-31.348484761377662</v>
      </c>
      <c r="J3" s="1">
        <v>181</v>
      </c>
      <c r="K3" s="1">
        <v>70</v>
      </c>
      <c r="L3">
        <f t="shared" si="0"/>
        <v>-24.986274657242006</v>
      </c>
      <c r="M3">
        <f t="shared" si="1"/>
        <v>-74.517431135172757</v>
      </c>
      <c r="N3">
        <v>0</v>
      </c>
      <c r="O3" s="4">
        <f t="shared" si="6"/>
        <v>77.324363763912004</v>
      </c>
      <c r="P3" s="4">
        <f t="shared" si="7"/>
        <v>14.074950541247393</v>
      </c>
      <c r="Q3" s="4">
        <f t="shared" si="8"/>
        <v>77.324363763912004</v>
      </c>
      <c r="R3" s="4">
        <f t="shared" si="9"/>
        <v>14.074950541247393</v>
      </c>
      <c r="S3">
        <v>0</v>
      </c>
    </row>
    <row r="4" spans="1:19">
      <c r="A4" s="1">
        <v>204.97163120567299</v>
      </c>
      <c r="B4" s="1">
        <v>145.298517085751</v>
      </c>
      <c r="D4">
        <f t="shared" si="2"/>
        <v>-1.0146434515690146</v>
      </c>
      <c r="E4">
        <f t="shared" si="3"/>
        <v>0.78108595057824459</v>
      </c>
      <c r="G4">
        <f t="shared" si="4"/>
        <v>-0.19449181228962165</v>
      </c>
      <c r="H4">
        <f t="shared" si="5"/>
        <v>-1.2656103393046778</v>
      </c>
      <c r="J4" s="1">
        <v>199</v>
      </c>
      <c r="K4" s="1">
        <v>90</v>
      </c>
      <c r="L4">
        <f t="shared" si="0"/>
        <v>-6.9862746572420065</v>
      </c>
      <c r="M4">
        <f t="shared" si="1"/>
        <v>-54.517431135172757</v>
      </c>
      <c r="N4">
        <v>0</v>
      </c>
      <c r="O4" s="4">
        <f t="shared" si="6"/>
        <v>51.120996174282794</v>
      </c>
      <c r="P4" s="4">
        <f t="shared" si="7"/>
        <v>20.189157518670498</v>
      </c>
      <c r="Q4" s="4">
        <f t="shared" si="8"/>
        <v>51.120996174282794</v>
      </c>
      <c r="R4" s="4">
        <f t="shared" si="9"/>
        <v>20.189157518670498</v>
      </c>
      <c r="S4">
        <v>0</v>
      </c>
    </row>
    <row r="5" spans="1:19">
      <c r="A5" s="1">
        <v>242.79350104821799</v>
      </c>
      <c r="B5" s="1">
        <v>151.816561844863</v>
      </c>
      <c r="D5">
        <f t="shared" si="2"/>
        <v>36.807226390975984</v>
      </c>
      <c r="E5">
        <f t="shared" si="3"/>
        <v>7.299130709690246</v>
      </c>
      <c r="G5">
        <f t="shared" si="4"/>
        <v>-24.15487060066431</v>
      </c>
      <c r="H5">
        <f t="shared" si="5"/>
        <v>28.715700408989939</v>
      </c>
      <c r="J5" s="1">
        <v>204</v>
      </c>
      <c r="K5" s="1">
        <v>119</v>
      </c>
      <c r="L5">
        <f t="shared" si="0"/>
        <v>-1.9862746572420065</v>
      </c>
      <c r="M5">
        <f t="shared" si="1"/>
        <v>-25.517431135172757</v>
      </c>
      <c r="N5">
        <v>0</v>
      </c>
      <c r="O5" s="4">
        <f t="shared" si="6"/>
        <v>23.308217680464946</v>
      </c>
      <c r="P5" s="4">
        <f t="shared" si="7"/>
        <v>10.574098888905247</v>
      </c>
      <c r="Q5" s="4">
        <f t="shared" si="8"/>
        <v>23.308217680464946</v>
      </c>
      <c r="R5" s="4">
        <f t="shared" si="9"/>
        <v>10.574098888905247</v>
      </c>
      <c r="S5">
        <v>0</v>
      </c>
    </row>
    <row r="6" spans="1:19">
      <c r="A6" s="1">
        <v>244.27747747747699</v>
      </c>
      <c r="B6" s="1">
        <v>125.945945945945</v>
      </c>
      <c r="D6">
        <f t="shared" si="2"/>
        <v>38.291202820234986</v>
      </c>
      <c r="E6">
        <f t="shared" si="3"/>
        <v>-18.571485189227758</v>
      </c>
      <c r="G6">
        <f t="shared" si="4"/>
        <v>-2.2119312211112216</v>
      </c>
      <c r="H6">
        <f t="shared" si="5"/>
        <v>42.499689832128787</v>
      </c>
      <c r="J6" s="1">
        <v>224</v>
      </c>
      <c r="K6" s="1">
        <v>136</v>
      </c>
      <c r="L6">
        <f t="shared" si="0"/>
        <v>18.013725342757994</v>
      </c>
      <c r="M6">
        <f t="shared" si="1"/>
        <v>-8.5174311351727567</v>
      </c>
      <c r="N6">
        <v>1</v>
      </c>
      <c r="O6" s="5">
        <f t="shared" si="6"/>
        <v>-1.2326964864724514</v>
      </c>
      <c r="P6" s="5">
        <f t="shared" si="7"/>
        <v>19.887719659100448</v>
      </c>
      <c r="Q6" s="5">
        <f>-O6</f>
        <v>1.2326964864724514</v>
      </c>
      <c r="R6" s="5">
        <f>P6</f>
        <v>19.887719659100448</v>
      </c>
      <c r="S6">
        <v>1</v>
      </c>
    </row>
    <row r="7" spans="1:19">
      <c r="A7" s="1">
        <v>264.69095816464198</v>
      </c>
      <c r="B7" s="1">
        <v>107.866396761133</v>
      </c>
      <c r="D7">
        <f t="shared" si="2"/>
        <v>58.704683507399977</v>
      </c>
      <c r="E7">
        <f t="shared" si="3"/>
        <v>-36.651034374039753</v>
      </c>
      <c r="G7">
        <f t="shared" si="4"/>
        <v>3.7724187784948739</v>
      </c>
      <c r="H7">
        <f t="shared" si="5"/>
        <v>69.103596454531228</v>
      </c>
      <c r="J7" s="1">
        <v>226</v>
      </c>
      <c r="K7" s="1">
        <v>160</v>
      </c>
      <c r="L7">
        <f t="shared" si="0"/>
        <v>20.013725342757994</v>
      </c>
      <c r="M7">
        <f t="shared" si="1"/>
        <v>15.482568864827243</v>
      </c>
      <c r="N7">
        <v>1</v>
      </c>
      <c r="O7">
        <f t="shared" si="6"/>
        <v>-23.218479375144454</v>
      </c>
      <c r="P7">
        <f t="shared" si="7"/>
        <v>10.057900191166295</v>
      </c>
      <c r="Q7" s="5">
        <f t="shared" ref="Q7:Q10" si="10">-O7</f>
        <v>23.218479375144454</v>
      </c>
      <c r="R7" s="5">
        <f t="shared" ref="R7:R10" si="11">P7</f>
        <v>10.057900191166295</v>
      </c>
      <c r="S7">
        <v>1</v>
      </c>
    </row>
    <row r="8" spans="1:19">
      <c r="A8" s="1">
        <v>290.86314760508299</v>
      </c>
      <c r="B8" s="1">
        <v>97.7536656891495</v>
      </c>
      <c r="D8">
        <f t="shared" si="2"/>
        <v>84.87687294784098</v>
      </c>
      <c r="E8">
        <f t="shared" si="3"/>
        <v>-46.763765446023257</v>
      </c>
      <c r="G8">
        <f t="shared" si="4"/>
        <v>0</v>
      </c>
      <c r="H8">
        <f t="shared" si="5"/>
        <v>96.906828036493991</v>
      </c>
      <c r="J8" s="1">
        <v>250</v>
      </c>
      <c r="K8" s="1">
        <v>173</v>
      </c>
      <c r="L8">
        <f t="shared" si="0"/>
        <v>44.013725342757994</v>
      </c>
      <c r="M8">
        <f t="shared" si="1"/>
        <v>28.482568864827243</v>
      </c>
      <c r="N8">
        <v>1</v>
      </c>
      <c r="O8">
        <f t="shared" si="6"/>
        <v>-46.186207904947395</v>
      </c>
      <c r="P8">
        <f t="shared" si="7"/>
        <v>24.805220157223722</v>
      </c>
      <c r="Q8" s="5">
        <f t="shared" si="10"/>
        <v>46.186207904947395</v>
      </c>
      <c r="R8" s="5">
        <f t="shared" si="11"/>
        <v>24.805220157223722</v>
      </c>
      <c r="S8">
        <v>1</v>
      </c>
    </row>
    <row r="9" spans="1:19">
      <c r="A9" t="s">
        <v>1</v>
      </c>
      <c r="J9" s="1">
        <v>252</v>
      </c>
      <c r="K9" s="1">
        <v>193</v>
      </c>
      <c r="L9">
        <f t="shared" si="0"/>
        <v>46.013725342757994</v>
      </c>
      <c r="M9">
        <f t="shared" si="1"/>
        <v>48.482568864827243</v>
      </c>
      <c r="N9">
        <v>1</v>
      </c>
      <c r="O9">
        <f t="shared" si="6"/>
        <v>-64.668548377121056</v>
      </c>
      <c r="P9">
        <f t="shared" si="7"/>
        <v>16.905657468653459</v>
      </c>
      <c r="Q9" s="5">
        <f t="shared" si="10"/>
        <v>64.668548377121056</v>
      </c>
      <c r="R9" s="5">
        <f t="shared" si="11"/>
        <v>16.905657468653459</v>
      </c>
      <c r="S9">
        <v>1</v>
      </c>
    </row>
    <row r="10" spans="1:19">
      <c r="A10" s="1">
        <v>121.109401709401</v>
      </c>
      <c r="B10" s="1">
        <v>191.28119658119601</v>
      </c>
      <c r="D10">
        <f t="shared" ref="D10:D11" si="12">A10-$A$13</f>
        <v>-84.876872947841008</v>
      </c>
      <c r="E10">
        <f t="shared" ref="E10:E11" si="13">B10-$B$13</f>
        <v>46.763765446023257</v>
      </c>
      <c r="G10">
        <f t="shared" si="4"/>
        <v>0</v>
      </c>
      <c r="H10">
        <f t="shared" si="5"/>
        <v>-96.906828036494019</v>
      </c>
      <c r="J10" s="1">
        <v>270</v>
      </c>
      <c r="K10" s="1">
        <v>210</v>
      </c>
      <c r="L10">
        <f t="shared" si="0"/>
        <v>64.013725342757994</v>
      </c>
      <c r="M10">
        <f t="shared" si="1"/>
        <v>65.482568864827243</v>
      </c>
      <c r="N10">
        <v>1</v>
      </c>
      <c r="O10">
        <f t="shared" si="6"/>
        <v>-88.244334154376503</v>
      </c>
      <c r="P10">
        <f t="shared" si="7"/>
        <v>24.467557030599483</v>
      </c>
      <c r="Q10" s="5">
        <f t="shared" si="10"/>
        <v>88.244334154376503</v>
      </c>
      <c r="R10" s="5">
        <f t="shared" si="11"/>
        <v>24.467557030599483</v>
      </c>
      <c r="S10">
        <v>1</v>
      </c>
    </row>
    <row r="11" spans="1:19">
      <c r="A11" s="1">
        <v>290.86314760508299</v>
      </c>
      <c r="B11" s="1">
        <v>97.7536656891495</v>
      </c>
      <c r="C11">
        <f>(B11-B10)/(A11-A10)</f>
        <v>-0.55096004155055034</v>
      </c>
      <c r="D11">
        <f t="shared" si="12"/>
        <v>84.87687294784098</v>
      </c>
      <c r="E11">
        <f t="shared" si="13"/>
        <v>-46.763765446023257</v>
      </c>
      <c r="G11">
        <f>D11*COS($F$1)+E11*SIN($F$1)</f>
        <v>0</v>
      </c>
      <c r="H11">
        <f>D11*-SIN($F$1)+E11*COS($F$1)</f>
        <v>96.906828036493991</v>
      </c>
      <c r="J11" s="1"/>
      <c r="K11" s="1"/>
      <c r="O11">
        <f>O10+O1</f>
        <v>22.611127907336652</v>
      </c>
    </row>
    <row r="12" spans="1:19">
      <c r="C12">
        <f>ATAN(C11)</f>
        <v>-0.50357998815751082</v>
      </c>
      <c r="J12" s="1"/>
      <c r="K12" s="1"/>
    </row>
    <row r="13" spans="1:19">
      <c r="A13" s="2">
        <f>(A10+A11)/2</f>
        <v>205.98627465724201</v>
      </c>
      <c r="B13" s="2">
        <f>(B10+B11)/2</f>
        <v>144.51743113517276</v>
      </c>
      <c r="C13" s="3">
        <f>C12-PI()/2</f>
        <v>-2.0743763149524073</v>
      </c>
      <c r="J13" s="1"/>
      <c r="K13" s="1"/>
    </row>
    <row r="14" spans="1:19">
      <c r="J14" s="1"/>
      <c r="K14" s="1"/>
    </row>
    <row r="15" spans="1:19">
      <c r="J15" s="1"/>
      <c r="K15" s="1"/>
    </row>
    <row r="16" spans="1:19">
      <c r="J16" s="1"/>
      <c r="K16" s="1"/>
    </row>
    <row r="17" spans="10:19">
      <c r="J17" s="1"/>
      <c r="K17" s="1"/>
    </row>
    <row r="18" spans="10:19">
      <c r="J18" s="1">
        <v>224</v>
      </c>
      <c r="K18" s="1">
        <v>233</v>
      </c>
      <c r="L18">
        <f t="shared" ref="L18:L26" si="14">J18-$A$13</f>
        <v>18.013725342757994</v>
      </c>
      <c r="M18">
        <f t="shared" ref="M18:M26" si="15">K18-$B$13</f>
        <v>88.482568864827243</v>
      </c>
      <c r="N18">
        <v>2</v>
      </c>
      <c r="O18" s="4">
        <f t="shared" si="6"/>
        <v>-86.19117508655728</v>
      </c>
      <c r="P18" s="4">
        <f t="shared" si="7"/>
        <v>-26.92100724047382</v>
      </c>
      <c r="Q18" s="4">
        <f>-O18</f>
        <v>86.19117508655728</v>
      </c>
      <c r="R18" s="4">
        <f>-P18</f>
        <v>26.92100724047382</v>
      </c>
      <c r="S18">
        <v>2</v>
      </c>
    </row>
    <row r="19" spans="10:19">
      <c r="J19" s="1">
        <v>223</v>
      </c>
      <c r="K19" s="1">
        <v>213</v>
      </c>
      <c r="L19">
        <f t="shared" si="14"/>
        <v>17.013725342757994</v>
      </c>
      <c r="M19">
        <f t="shared" si="15"/>
        <v>68.482568864827243</v>
      </c>
      <c r="N19">
        <v>2</v>
      </c>
      <c r="O19" s="4">
        <f t="shared" si="6"/>
        <v>-68.191398809224594</v>
      </c>
      <c r="P19" s="4">
        <f t="shared" si="7"/>
        <v>-18.14558394777897</v>
      </c>
      <c r="Q19" s="4">
        <f t="shared" ref="Q19:Q21" si="16">-O19</f>
        <v>68.191398809224594</v>
      </c>
      <c r="R19" s="4">
        <f t="shared" ref="R19:R21" si="17">-P19</f>
        <v>18.14558394777897</v>
      </c>
      <c r="S19">
        <v>2</v>
      </c>
    </row>
    <row r="20" spans="10:19">
      <c r="J20" s="1">
        <v>205</v>
      </c>
      <c r="K20" s="1">
        <v>194</v>
      </c>
      <c r="L20">
        <f t="shared" si="14"/>
        <v>-0.98627465724200647</v>
      </c>
      <c r="M20">
        <f t="shared" si="15"/>
        <v>49.482568864827243</v>
      </c>
      <c r="N20">
        <v>2</v>
      </c>
      <c r="O20" s="4">
        <f t="shared" si="6"/>
        <v>-42.863891823719968</v>
      </c>
      <c r="P20" s="4">
        <f t="shared" si="7"/>
        <v>-24.742355120043051</v>
      </c>
      <c r="Q20" s="4">
        <f t="shared" si="16"/>
        <v>42.863891823719968</v>
      </c>
      <c r="R20" s="4">
        <f t="shared" si="17"/>
        <v>24.742355120043051</v>
      </c>
      <c r="S20">
        <v>2</v>
      </c>
    </row>
    <row r="21" spans="10:19">
      <c r="J21" s="1">
        <v>207</v>
      </c>
      <c r="K21" s="1">
        <v>173</v>
      </c>
      <c r="L21">
        <f t="shared" si="14"/>
        <v>1.0137253427579935</v>
      </c>
      <c r="M21">
        <f t="shared" si="15"/>
        <v>28.482568864827243</v>
      </c>
      <c r="N21">
        <v>2</v>
      </c>
      <c r="O21" s="4">
        <f t="shared" si="6"/>
        <v>-25.435947526785608</v>
      </c>
      <c r="P21" s="4">
        <f t="shared" si="7"/>
        <v>-12.856785820133471</v>
      </c>
      <c r="Q21" s="4">
        <f t="shared" si="16"/>
        <v>25.435947526785608</v>
      </c>
      <c r="R21" s="4">
        <f t="shared" si="17"/>
        <v>12.856785820133471</v>
      </c>
      <c r="S21">
        <v>2</v>
      </c>
    </row>
    <row r="22" spans="10:19">
      <c r="J22" s="1">
        <v>183</v>
      </c>
      <c r="K22" s="1">
        <v>132</v>
      </c>
      <c r="L22">
        <f t="shared" si="14"/>
        <v>-22.986274657242006</v>
      </c>
      <c r="M22">
        <f t="shared" si="15"/>
        <v>-12.517431135172757</v>
      </c>
      <c r="N22">
        <v>3</v>
      </c>
      <c r="O22">
        <f t="shared" si="6"/>
        <v>22.055877918505736</v>
      </c>
      <c r="P22">
        <f t="shared" si="7"/>
        <v>-14.092308330643688</v>
      </c>
      <c r="Q22" s="5">
        <f>O22</f>
        <v>22.055877918505736</v>
      </c>
      <c r="R22" s="5">
        <f>-P22</f>
        <v>14.092308330643688</v>
      </c>
      <c r="S22">
        <v>3</v>
      </c>
    </row>
    <row r="23" spans="10:19">
      <c r="J23" s="1">
        <v>159</v>
      </c>
      <c r="K23" s="1">
        <v>121</v>
      </c>
      <c r="L23">
        <f t="shared" si="14"/>
        <v>-46.986274657242006</v>
      </c>
      <c r="M23">
        <f t="shared" si="15"/>
        <v>-23.517431135172757</v>
      </c>
      <c r="N23">
        <v>3</v>
      </c>
      <c r="O23">
        <f t="shared" si="6"/>
        <v>43.271885240059504</v>
      </c>
      <c r="P23">
        <f t="shared" si="7"/>
        <v>-29.804756686383065</v>
      </c>
      <c r="Q23" s="5">
        <f t="shared" ref="Q23:Q26" si="18">O23</f>
        <v>43.271885240059504</v>
      </c>
      <c r="R23" s="5">
        <f t="shared" ref="R23:R26" si="19">-P23</f>
        <v>29.804756686383065</v>
      </c>
      <c r="S23">
        <v>3</v>
      </c>
    </row>
    <row r="24" spans="10:19">
      <c r="J24" s="1">
        <v>149</v>
      </c>
      <c r="K24" s="1">
        <v>96</v>
      </c>
      <c r="L24">
        <f t="shared" si="14"/>
        <v>-56.986274657242006</v>
      </c>
      <c r="M24">
        <f t="shared" si="15"/>
        <v>-48.517431135172757</v>
      </c>
      <c r="N24">
        <v>3</v>
      </c>
      <c r="O24">
        <f t="shared" si="6"/>
        <v>69.994042291583867</v>
      </c>
      <c r="P24">
        <f t="shared" si="7"/>
        <v>-26.499257856604626</v>
      </c>
      <c r="Q24" s="5">
        <f t="shared" si="18"/>
        <v>69.994042291583867</v>
      </c>
      <c r="R24" s="5">
        <f t="shared" si="19"/>
        <v>26.499257856604626</v>
      </c>
      <c r="S24">
        <v>3</v>
      </c>
    </row>
    <row r="25" spans="10:19">
      <c r="J25" s="1">
        <v>123</v>
      </c>
      <c r="K25" s="1">
        <v>100</v>
      </c>
      <c r="L25">
        <f t="shared" si="14"/>
        <v>-82.986274657242006</v>
      </c>
      <c r="M25">
        <f t="shared" si="15"/>
        <v>-44.517431135172757</v>
      </c>
      <c r="N25">
        <v>3</v>
      </c>
      <c r="O25">
        <f t="shared" si="6"/>
        <v>79.037268940950781</v>
      </c>
      <c r="P25">
        <f t="shared" si="7"/>
        <v>-51.201890343207737</v>
      </c>
      <c r="Q25" s="5">
        <f t="shared" si="18"/>
        <v>79.037268940950781</v>
      </c>
      <c r="R25" s="5">
        <f t="shared" si="19"/>
        <v>51.201890343207737</v>
      </c>
      <c r="S25">
        <v>3</v>
      </c>
    </row>
    <row r="26" spans="10:19">
      <c r="J26" s="1">
        <v>108</v>
      </c>
      <c r="K26" s="1">
        <v>90</v>
      </c>
      <c r="L26">
        <f t="shared" si="14"/>
        <v>-97.986274657242006</v>
      </c>
      <c r="M26">
        <f t="shared" si="15"/>
        <v>-54.517431135172757</v>
      </c>
      <c r="N26">
        <v>3</v>
      </c>
      <c r="O26">
        <f t="shared" si="6"/>
        <v>95.034337904811224</v>
      </c>
      <c r="P26">
        <f t="shared" si="7"/>
        <v>-59.514157456666823</v>
      </c>
      <c r="Q26" s="5">
        <f t="shared" si="18"/>
        <v>95.034337904811224</v>
      </c>
      <c r="R26" s="5">
        <f t="shared" si="19"/>
        <v>59.514157456666823</v>
      </c>
      <c r="S26">
        <v>3</v>
      </c>
    </row>
    <row r="27" spans="10:19">
      <c r="J27" s="1"/>
      <c r="K27" s="1"/>
      <c r="O27">
        <f>O26+O18</f>
        <v>8.8431628182539441</v>
      </c>
      <c r="Q27" s="5"/>
      <c r="R27" s="5"/>
    </row>
    <row r="28" spans="10:19">
      <c r="O28">
        <f>(ABS(O11)+ABS(O27))/2</f>
        <v>15.727145362795298</v>
      </c>
    </row>
    <row r="29" spans="10:19">
      <c r="O29">
        <f>O28/H11</f>
        <v>0.16229140589425378</v>
      </c>
    </row>
    <row r="31" spans="10:19">
      <c r="L31">
        <v>110.8554621</v>
      </c>
      <c r="M31">
        <f>L31*-0.131+14.132</f>
        <v>-0.39006553509999975</v>
      </c>
    </row>
    <row r="32" spans="10:19">
      <c r="L32">
        <v>-88.24433415</v>
      </c>
      <c r="M32">
        <f>L32*-0.131+14.132</f>
        <v>25.692007773649998</v>
      </c>
      <c r="O32">
        <v>19.420000000000002</v>
      </c>
      <c r="P32">
        <f>O32/H11</f>
        <v>0.2003986756504573</v>
      </c>
    </row>
    <row r="33" spans="12:16">
      <c r="O33">
        <v>-13.519</v>
      </c>
      <c r="P33">
        <f>O33/H11</f>
        <v>-0.13950513368272566</v>
      </c>
    </row>
    <row r="34" spans="12:16">
      <c r="L34" s="4">
        <v>-86.191175090000002</v>
      </c>
      <c r="M34">
        <f>L34*-0.1564-27.802</f>
        <v>-14.321700215923999</v>
      </c>
    </row>
    <row r="35" spans="12:16">
      <c r="L35">
        <v>95.034337899999997</v>
      </c>
      <c r="M35">
        <f>L35*-0.1564-27.802</f>
        <v>-42.665370447560001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6996-98D1-A647-B60F-90DBFEF15D0D}">
  <dimension ref="A1:R31"/>
  <sheetViews>
    <sheetView zoomScale="91" zoomScaleNormal="100" workbookViewId="0">
      <selection activeCell="N31" sqref="N31:O31"/>
    </sheetView>
  </sheetViews>
  <sheetFormatPr baseColWidth="10" defaultRowHeight="20"/>
  <sheetData>
    <row r="1" spans="1:18">
      <c r="A1" s="1">
        <v>100.009549795361</v>
      </c>
      <c r="B1" s="1">
        <v>214.00136425648</v>
      </c>
      <c r="D1">
        <f>A1-$A$13</f>
        <v>-95.422257423573015</v>
      </c>
      <c r="E1">
        <f>B1-$B$13</f>
        <v>33.576098386810514</v>
      </c>
      <c r="F1">
        <f>C13</f>
        <v>-1.9091348734285185</v>
      </c>
      <c r="G1">
        <f>D1*COS($F$1)+E1*SIN($F$1)</f>
        <v>0</v>
      </c>
      <c r="H1">
        <f>D1*-SIN($F$1)+E1*COS($F$1)</f>
        <v>-101.1571134161677</v>
      </c>
      <c r="I1" t="s">
        <v>0</v>
      </c>
      <c r="J1" s="1">
        <v>182</v>
      </c>
      <c r="K1" s="1">
        <v>69</v>
      </c>
      <c r="L1">
        <f t="shared" ref="L1:L10" si="0">J1-$A$13</f>
        <v>-13.431807218934011</v>
      </c>
      <c r="M1">
        <f t="shared" ref="M1:M10" si="1">K1-$B$13</f>
        <v>-111.42526586966949</v>
      </c>
      <c r="N1" s="4">
        <f>L1*COS($F$1)+M1*SIN($F$1)</f>
        <v>109.56657134336365</v>
      </c>
      <c r="O1" s="4">
        <f>L1*-SIN($F$1)+M1*COS($F$1)</f>
        <v>24.313982877199344</v>
      </c>
      <c r="P1" s="4">
        <f>N1</f>
        <v>109.56657134336365</v>
      </c>
      <c r="Q1" s="4">
        <f>O1</f>
        <v>24.313982877199344</v>
      </c>
      <c r="R1">
        <v>0</v>
      </c>
    </row>
    <row r="2" spans="1:18">
      <c r="A2" s="1">
        <v>120.59824046920799</v>
      </c>
      <c r="B2" s="1">
        <v>198.74780058651001</v>
      </c>
      <c r="D2">
        <f t="shared" ref="D2:D8" si="2">A2-$A$13</f>
        <v>-74.833566749726018</v>
      </c>
      <c r="E2">
        <f t="shared" ref="E2:E8" si="3">B2-$B$13</f>
        <v>18.322534716840522</v>
      </c>
      <c r="G2">
        <f t="shared" ref="G2:G10" si="4">D2*COS($F$1)+E2*SIN($F$1)</f>
        <v>7.554995883264251</v>
      </c>
      <c r="H2">
        <f t="shared" ref="H2:H10" si="5">D2*-SIN($F$1)+E2*COS($F$1)</f>
        <v>-76.672681107023934</v>
      </c>
      <c r="J2" s="1">
        <v>179</v>
      </c>
      <c r="K2" s="1">
        <v>93</v>
      </c>
      <c r="L2">
        <f t="shared" si="0"/>
        <v>-16.431807218934011</v>
      </c>
      <c r="M2">
        <f t="shared" si="1"/>
        <v>-87.425265869669488</v>
      </c>
      <c r="N2" s="4">
        <f t="shared" ref="N2:N26" si="6">L2*COS($F$1)+M2*SIN($F$1)</f>
        <v>87.922953716613605</v>
      </c>
      <c r="O2" s="4">
        <f t="shared" ref="O2:O26" si="7">L2*-SIN($F$1)+M2*COS($F$1)</f>
        <v>13.517973613261367</v>
      </c>
      <c r="P2" s="4">
        <f t="shared" ref="P2:Q5" si="8">N2</f>
        <v>87.922953716613605</v>
      </c>
      <c r="Q2" s="4">
        <f t="shared" si="8"/>
        <v>13.517973613261367</v>
      </c>
      <c r="R2">
        <v>0</v>
      </c>
    </row>
    <row r="3" spans="1:18">
      <c r="A3" s="1">
        <v>145.047075606276</v>
      </c>
      <c r="B3" s="1">
        <v>204.94721825962901</v>
      </c>
      <c r="D3">
        <f t="shared" si="2"/>
        <v>-50.384731612658015</v>
      </c>
      <c r="E3">
        <f t="shared" si="3"/>
        <v>24.521952389959523</v>
      </c>
      <c r="G3">
        <f t="shared" si="4"/>
        <v>-6.4080253555363846</v>
      </c>
      <c r="H3">
        <f t="shared" si="5"/>
        <v>-55.667625598168136</v>
      </c>
      <c r="J3" s="1">
        <v>195</v>
      </c>
      <c r="K3" s="1">
        <v>105</v>
      </c>
      <c r="L3">
        <f t="shared" si="0"/>
        <v>-0.43180721893401142</v>
      </c>
      <c r="M3">
        <f t="shared" si="1"/>
        <v>-75.425265869669488</v>
      </c>
      <c r="N3" s="4">
        <f t="shared" si="6"/>
        <v>71.292539834094015</v>
      </c>
      <c r="O3" s="4">
        <f t="shared" si="7"/>
        <v>24.627849134440691</v>
      </c>
      <c r="P3" s="4">
        <f t="shared" si="8"/>
        <v>71.292539834094015</v>
      </c>
      <c r="Q3" s="4">
        <f t="shared" si="8"/>
        <v>24.627849134440691</v>
      </c>
      <c r="R3">
        <v>0</v>
      </c>
    </row>
    <row r="4" spans="1:18">
      <c r="A4" s="1">
        <v>165.92061459666999</v>
      </c>
      <c r="B4" s="1">
        <v>190.84635083226601</v>
      </c>
      <c r="D4">
        <f t="shared" si="2"/>
        <v>-29.511192622264019</v>
      </c>
      <c r="E4">
        <f t="shared" si="3"/>
        <v>10.421084962596524</v>
      </c>
      <c r="G4">
        <f t="shared" si="4"/>
        <v>-3.4923346636281494E-2</v>
      </c>
      <c r="H4">
        <f t="shared" si="5"/>
        <v>-31.29709702425906</v>
      </c>
      <c r="J4" s="1">
        <v>198</v>
      </c>
      <c r="K4" s="1">
        <v>141</v>
      </c>
      <c r="L4">
        <f t="shared" si="0"/>
        <v>2.5681927810659886</v>
      </c>
      <c r="M4">
        <f t="shared" si="1"/>
        <v>-39.425265869669488</v>
      </c>
      <c r="N4" s="4">
        <f t="shared" si="6"/>
        <v>36.337711221478408</v>
      </c>
      <c r="O4" s="4">
        <f t="shared" si="7"/>
        <v>15.508641018454432</v>
      </c>
      <c r="P4" s="4">
        <f t="shared" si="8"/>
        <v>36.337711221478408</v>
      </c>
      <c r="Q4" s="4">
        <f t="shared" si="8"/>
        <v>15.508641018454432</v>
      </c>
      <c r="R4">
        <v>0</v>
      </c>
    </row>
    <row r="5" spans="1:18">
      <c r="A5" s="1">
        <v>194.782901056676</v>
      </c>
      <c r="B5" s="1">
        <v>172.24591738712701</v>
      </c>
      <c r="D5">
        <f t="shared" si="2"/>
        <v>-0.64890616225801523</v>
      </c>
      <c r="E5">
        <f t="shared" si="3"/>
        <v>-8.1793484825424798</v>
      </c>
      <c r="G5">
        <f t="shared" si="4"/>
        <v>7.9310253773793056</v>
      </c>
      <c r="H5">
        <f t="shared" si="5"/>
        <v>2.1027737086172262</v>
      </c>
      <c r="J5" s="1">
        <v>203</v>
      </c>
      <c r="K5" s="1">
        <v>145</v>
      </c>
      <c r="L5">
        <f t="shared" si="0"/>
        <v>7.5681927810659886</v>
      </c>
      <c r="M5">
        <f t="shared" si="1"/>
        <v>-35.425265869669488</v>
      </c>
      <c r="N5" s="4">
        <f t="shared" si="6"/>
        <v>30.904880023860347</v>
      </c>
      <c r="O5" s="4">
        <f t="shared" si="7"/>
        <v>18.89749704640662</v>
      </c>
      <c r="P5" s="4">
        <f t="shared" si="8"/>
        <v>30.904880023860347</v>
      </c>
      <c r="Q5" s="4">
        <f t="shared" si="8"/>
        <v>18.89749704640662</v>
      </c>
      <c r="R5">
        <v>0</v>
      </c>
    </row>
    <row r="6" spans="1:18">
      <c r="A6" s="1">
        <v>220.88399071925701</v>
      </c>
      <c r="B6" s="1">
        <v>154.66009280742401</v>
      </c>
      <c r="D6">
        <f t="shared" si="2"/>
        <v>25.452183500323002</v>
      </c>
      <c r="E6">
        <f t="shared" si="3"/>
        <v>-25.765173062245481</v>
      </c>
      <c r="G6">
        <f t="shared" si="4"/>
        <v>15.856383253479988</v>
      </c>
      <c r="H6">
        <f t="shared" si="5"/>
        <v>32.56121769805813</v>
      </c>
      <c r="J6" s="1">
        <v>224</v>
      </c>
      <c r="K6" s="1">
        <v>177</v>
      </c>
      <c r="L6">
        <f t="shared" si="0"/>
        <v>28.568192781065989</v>
      </c>
      <c r="M6">
        <f t="shared" si="1"/>
        <v>-3.425265869669488</v>
      </c>
      <c r="N6" s="5">
        <f t="shared" si="6"/>
        <v>-6.2512840534414815</v>
      </c>
      <c r="O6" s="5">
        <f t="shared" si="7"/>
        <v>28.085503960891671</v>
      </c>
      <c r="P6" s="5">
        <f>-N6</f>
        <v>6.2512840534414815</v>
      </c>
      <c r="Q6" s="5">
        <f>O6</f>
        <v>28.085503960891671</v>
      </c>
      <c r="R6">
        <v>1</v>
      </c>
    </row>
    <row r="7" spans="1:18">
      <c r="A7" s="1">
        <v>253.01545893719799</v>
      </c>
      <c r="B7" s="1">
        <v>156.65410628019299</v>
      </c>
      <c r="D7">
        <f t="shared" si="2"/>
        <v>57.58365171826398</v>
      </c>
      <c r="E7">
        <f t="shared" si="3"/>
        <v>-23.771159589476497</v>
      </c>
      <c r="G7">
        <f t="shared" si="4"/>
        <v>3.3103292762215304</v>
      </c>
      <c r="H7">
        <f t="shared" si="5"/>
        <v>62.209217110663566</v>
      </c>
      <c r="J7" s="1">
        <v>224</v>
      </c>
      <c r="K7" s="1">
        <v>187</v>
      </c>
      <c r="L7">
        <f t="shared" si="0"/>
        <v>28.568192781065989</v>
      </c>
      <c r="M7">
        <f t="shared" si="1"/>
        <v>6.574734130330512</v>
      </c>
      <c r="N7">
        <f t="shared" si="6"/>
        <v>-15.684358426669089</v>
      </c>
      <c r="O7">
        <f t="shared" si="7"/>
        <v>24.766301064237631</v>
      </c>
      <c r="P7" s="5">
        <f t="shared" ref="P7:P10" si="9">-N7</f>
        <v>15.684358426669089</v>
      </c>
      <c r="Q7" s="5">
        <f t="shared" ref="Q7:Q10" si="10">O7</f>
        <v>24.766301064237631</v>
      </c>
      <c r="R7">
        <v>1</v>
      </c>
    </row>
    <row r="8" spans="1:18">
      <c r="A8" s="1">
        <v>290.85406464250701</v>
      </c>
      <c r="B8" s="1">
        <v>146.849167482859</v>
      </c>
      <c r="D8">
        <f t="shared" si="2"/>
        <v>95.422257423573001</v>
      </c>
      <c r="E8">
        <f t="shared" si="3"/>
        <v>-33.576098386810486</v>
      </c>
      <c r="G8">
        <f t="shared" si="4"/>
        <v>0</v>
      </c>
      <c r="H8">
        <f t="shared" si="5"/>
        <v>101.15711341616768</v>
      </c>
      <c r="J8" s="1">
        <v>248</v>
      </c>
      <c r="K8" s="1">
        <v>206</v>
      </c>
      <c r="L8">
        <f t="shared" si="0"/>
        <v>52.568192781065989</v>
      </c>
      <c r="M8">
        <f t="shared" si="1"/>
        <v>25.574734130330512</v>
      </c>
      <c r="N8">
        <f t="shared" si="6"/>
        <v>-41.573286687771244</v>
      </c>
      <c r="O8">
        <f t="shared" si="7"/>
        <v>41.099194056341219</v>
      </c>
      <c r="P8" s="5">
        <f t="shared" si="9"/>
        <v>41.573286687771244</v>
      </c>
      <c r="Q8" s="5">
        <f t="shared" si="10"/>
        <v>41.099194056341219</v>
      </c>
      <c r="R8">
        <v>1</v>
      </c>
    </row>
    <row r="9" spans="1:18">
      <c r="A9" t="s">
        <v>1</v>
      </c>
      <c r="J9" s="1">
        <v>253</v>
      </c>
      <c r="K9" s="1">
        <v>222</v>
      </c>
      <c r="L9">
        <f t="shared" si="0"/>
        <v>57.568192781065989</v>
      </c>
      <c r="M9">
        <f t="shared" si="1"/>
        <v>41.574734130330512</v>
      </c>
      <c r="N9">
        <f t="shared" si="6"/>
        <v>-58.32580713326243</v>
      </c>
      <c r="O9">
        <f t="shared" si="7"/>
        <v>40.505006608308562</v>
      </c>
      <c r="P9" s="5">
        <f t="shared" si="9"/>
        <v>58.32580713326243</v>
      </c>
      <c r="Q9" s="5">
        <f t="shared" si="10"/>
        <v>40.505006608308562</v>
      </c>
      <c r="R9">
        <v>1</v>
      </c>
    </row>
    <row r="10" spans="1:18">
      <c r="A10" s="1">
        <v>100.009549795361</v>
      </c>
      <c r="B10" s="1">
        <v>214.00136425648</v>
      </c>
      <c r="D10">
        <f t="shared" ref="D10:D11" si="11">A10-$A$13</f>
        <v>-95.422257423573015</v>
      </c>
      <c r="E10">
        <f t="shared" ref="E10:E11" si="12">B10-$B$13</f>
        <v>33.576098386810514</v>
      </c>
      <c r="G10">
        <f t="shared" si="4"/>
        <v>0</v>
      </c>
      <c r="H10">
        <f t="shared" si="5"/>
        <v>-101.1571134161677</v>
      </c>
      <c r="J10" s="1">
        <v>239</v>
      </c>
      <c r="K10" s="1">
        <v>239</v>
      </c>
      <c r="L10">
        <f t="shared" si="0"/>
        <v>43.568192781065989</v>
      </c>
      <c r="M10">
        <f t="shared" si="1"/>
        <v>58.574734130330512</v>
      </c>
      <c r="N10">
        <f t="shared" si="6"/>
        <v>-69.715149512433712</v>
      </c>
      <c r="O10">
        <f t="shared" si="7"/>
        <v>21.65605756147804</v>
      </c>
      <c r="P10" s="5">
        <f t="shared" si="9"/>
        <v>69.715149512433712</v>
      </c>
      <c r="Q10" s="5">
        <f t="shared" si="10"/>
        <v>21.65605756147804</v>
      </c>
      <c r="R10">
        <v>1</v>
      </c>
    </row>
    <row r="11" spans="1:18">
      <c r="A11" s="1">
        <v>290.85406464250701</v>
      </c>
      <c r="B11" s="1">
        <v>146.849167482859</v>
      </c>
      <c r="C11">
        <f>(B11-B10)/(A11-A10)</f>
        <v>-0.35186862366678723</v>
      </c>
      <c r="D11">
        <f t="shared" si="11"/>
        <v>95.422257423573001</v>
      </c>
      <c r="E11">
        <f t="shared" si="12"/>
        <v>-33.576098386810486</v>
      </c>
      <c r="G11">
        <f>D11*COS($F$1)+E11*SIN($F$1)</f>
        <v>0</v>
      </c>
      <c r="H11">
        <f>D11*-SIN($F$1)+E11*COS($F$1)</f>
        <v>101.15711341616768</v>
      </c>
      <c r="J11" s="1">
        <v>252</v>
      </c>
      <c r="K11" s="1">
        <v>255</v>
      </c>
      <c r="L11">
        <f t="shared" ref="L11" si="13">J11-$A$13</f>
        <v>56.568192781065989</v>
      </c>
      <c r="M11">
        <f t="shared" ref="M11" si="14">K11-$B$13</f>
        <v>74.574734130330512</v>
      </c>
      <c r="N11">
        <f t="shared" ref="N11" si="15">L11*COS($F$1)+M11*SIN($F$1)</f>
        <v>-89.123032275248136</v>
      </c>
      <c r="O11">
        <f t="shared" ref="O11" si="16">L11*-SIN($F$1)+M11*COS($F$1)</f>
        <v>28.608329612027465</v>
      </c>
      <c r="P11" s="5">
        <f t="shared" ref="P11" si="17">-N11</f>
        <v>89.123032275248136</v>
      </c>
      <c r="Q11" s="5">
        <f t="shared" ref="Q11" si="18">O11</f>
        <v>28.608329612027465</v>
      </c>
      <c r="R11">
        <v>1</v>
      </c>
    </row>
    <row r="12" spans="1:18">
      <c r="C12">
        <f>ATAN(C11)</f>
        <v>-0.33833854663362195</v>
      </c>
      <c r="J12" s="1"/>
      <c r="K12" s="1"/>
    </row>
    <row r="13" spans="1:18">
      <c r="A13" s="2">
        <f>(A10+A11)/2</f>
        <v>195.43180721893401</v>
      </c>
      <c r="B13" s="2">
        <f>(B10+B11)/2</f>
        <v>180.42526586966949</v>
      </c>
      <c r="C13" s="3">
        <f>C12-PI()/2</f>
        <v>-1.9091348734285185</v>
      </c>
      <c r="J13" s="1"/>
      <c r="K13" s="1"/>
      <c r="N13">
        <f>N1</f>
        <v>109.56657134336365</v>
      </c>
      <c r="O13">
        <f>N13*-0.0745+25.974</f>
        <v>17.811290434919407</v>
      </c>
    </row>
    <row r="14" spans="1:18">
      <c r="J14" s="1"/>
      <c r="K14" s="1"/>
      <c r="N14">
        <f>N11</f>
        <v>-89.123032275248136</v>
      </c>
      <c r="O14">
        <f>N14*-0.0745+25.974</f>
        <v>32.613665904505986</v>
      </c>
    </row>
    <row r="15" spans="1:18">
      <c r="J15" s="1"/>
      <c r="K15" s="1"/>
    </row>
    <row r="16" spans="1:18">
      <c r="J16" s="1"/>
      <c r="K16" s="1"/>
    </row>
    <row r="17" spans="10:18">
      <c r="J17" s="1"/>
      <c r="K17" s="1"/>
    </row>
    <row r="18" spans="10:18">
      <c r="J18" s="1">
        <v>204</v>
      </c>
      <c r="K18" s="1">
        <v>270</v>
      </c>
      <c r="L18">
        <f t="shared" ref="L18:L26" si="19">J18-$A$13</f>
        <v>8.5681927810659886</v>
      </c>
      <c r="M18">
        <f t="shared" ref="M18:M26" si="20">K18-$B$13</f>
        <v>89.574734130330512</v>
      </c>
      <c r="N18" s="4">
        <f t="shared" si="6"/>
        <v>-87.340469931150167</v>
      </c>
      <c r="O18" s="4">
        <f t="shared" si="7"/>
        <v>-21.649231724446111</v>
      </c>
      <c r="P18" s="4">
        <f>-N18</f>
        <v>87.340469931150167</v>
      </c>
      <c r="Q18" s="4">
        <f>-O18</f>
        <v>21.649231724446111</v>
      </c>
      <c r="R18">
        <v>2</v>
      </c>
    </row>
    <row r="19" spans="10:18">
      <c r="J19" s="1">
        <v>194</v>
      </c>
      <c r="K19" s="1">
        <v>247</v>
      </c>
      <c r="L19">
        <f t="shared" si="19"/>
        <v>-1.4318072189340114</v>
      </c>
      <c r="M19">
        <f t="shared" si="20"/>
        <v>66.574734130330512</v>
      </c>
      <c r="N19" s="4">
        <f t="shared" si="6"/>
        <v>-62.325195976072621</v>
      </c>
      <c r="O19" s="4">
        <f t="shared" si="7"/>
        <v>-23.448139435369427</v>
      </c>
      <c r="P19" s="4">
        <f t="shared" ref="P19:Q21" si="21">-N19</f>
        <v>62.325195976072621</v>
      </c>
      <c r="Q19" s="4">
        <f t="shared" si="21"/>
        <v>23.448139435369427</v>
      </c>
      <c r="R19">
        <v>2</v>
      </c>
    </row>
    <row r="20" spans="10:18">
      <c r="J20" s="1">
        <v>203</v>
      </c>
      <c r="K20" s="1">
        <v>238</v>
      </c>
      <c r="L20">
        <f t="shared" si="19"/>
        <v>7.5681927810659886</v>
      </c>
      <c r="M20">
        <f t="shared" si="20"/>
        <v>57.574734130330512</v>
      </c>
      <c r="N20" s="4">
        <f t="shared" si="6"/>
        <v>-56.82271164715641</v>
      </c>
      <c r="O20" s="4">
        <f t="shared" si="7"/>
        <v>-11.971089892475945</v>
      </c>
      <c r="P20" s="4">
        <f t="shared" si="21"/>
        <v>56.82271164715641</v>
      </c>
      <c r="Q20" s="4">
        <f t="shared" si="21"/>
        <v>11.971089892475945</v>
      </c>
      <c r="R20">
        <v>2</v>
      </c>
    </row>
    <row r="21" spans="10:18">
      <c r="J21" s="1">
        <v>194</v>
      </c>
      <c r="K21" s="1">
        <v>205</v>
      </c>
      <c r="L21">
        <f t="shared" si="19"/>
        <v>-1.4318072189340114</v>
      </c>
      <c r="M21">
        <f t="shared" si="20"/>
        <v>24.574734130330512</v>
      </c>
      <c r="N21" s="4">
        <f t="shared" si="6"/>
        <v>-22.706283608516664</v>
      </c>
      <c r="O21" s="4">
        <f t="shared" si="7"/>
        <v>-9.5074872694224641</v>
      </c>
      <c r="P21" s="4">
        <f t="shared" si="21"/>
        <v>22.706283608516664</v>
      </c>
      <c r="Q21" s="4">
        <f t="shared" si="21"/>
        <v>9.5074872694224641</v>
      </c>
      <c r="R21">
        <v>2</v>
      </c>
    </row>
    <row r="22" spans="10:18">
      <c r="J22" s="1">
        <v>182</v>
      </c>
      <c r="K22" s="1">
        <v>199</v>
      </c>
      <c r="L22">
        <f t="shared" si="19"/>
        <v>-13.431807218934011</v>
      </c>
      <c r="M22">
        <f t="shared" si="20"/>
        <v>18.574734130330512</v>
      </c>
      <c r="N22" s="4">
        <f t="shared" si="6"/>
        <v>-13.063395508595253</v>
      </c>
      <c r="O22" s="4">
        <f t="shared" si="7"/>
        <v>-18.835654779303169</v>
      </c>
      <c r="P22" s="4">
        <f t="shared" ref="P22" si="22">-N22</f>
        <v>13.063395508595253</v>
      </c>
      <c r="Q22" s="4">
        <f t="shared" ref="Q22" si="23">-O22</f>
        <v>18.835654779303169</v>
      </c>
      <c r="R22">
        <v>2</v>
      </c>
    </row>
    <row r="23" spans="10:18">
      <c r="J23" s="1">
        <v>170</v>
      </c>
      <c r="K23" s="1">
        <v>172</v>
      </c>
      <c r="L23">
        <f t="shared" si="19"/>
        <v>-25.431807218934011</v>
      </c>
      <c r="M23">
        <f t="shared" si="20"/>
        <v>-8.425265869669488</v>
      </c>
      <c r="N23">
        <f t="shared" si="6"/>
        <v>16.388948775104133</v>
      </c>
      <c r="O23">
        <f t="shared" si="7"/>
        <v>-21.193496206210394</v>
      </c>
      <c r="P23" s="5">
        <f t="shared" ref="P23:P26" si="24">N23</f>
        <v>16.388948775104133</v>
      </c>
      <c r="Q23" s="5">
        <f t="shared" ref="Q23:Q26" si="25">-O23</f>
        <v>21.193496206210394</v>
      </c>
      <c r="R23">
        <v>3</v>
      </c>
    </row>
    <row r="24" spans="10:18">
      <c r="J24" s="1">
        <v>172</v>
      </c>
      <c r="K24" s="1">
        <v>152</v>
      </c>
      <c r="L24">
        <f t="shared" si="19"/>
        <v>-23.431807218934011</v>
      </c>
      <c r="M24">
        <f t="shared" si="20"/>
        <v>-28.425265869669488</v>
      </c>
      <c r="N24">
        <f t="shared" si="6"/>
        <v>34.59125694222854</v>
      </c>
      <c r="O24">
        <f t="shared" si="7"/>
        <v>-12.668475538256791</v>
      </c>
      <c r="P24" s="5">
        <f t="shared" si="24"/>
        <v>34.59125694222854</v>
      </c>
      <c r="Q24" s="5">
        <f t="shared" si="25"/>
        <v>12.668475538256791</v>
      </c>
      <c r="R24">
        <v>3</v>
      </c>
    </row>
    <row r="25" spans="10:18">
      <c r="J25" s="1">
        <v>146</v>
      </c>
      <c r="K25" s="1">
        <v>132</v>
      </c>
      <c r="L25">
        <f t="shared" si="19"/>
        <v>-49.431807218934011</v>
      </c>
      <c r="M25">
        <f t="shared" si="20"/>
        <v>-48.425265869669488</v>
      </c>
      <c r="N25">
        <f t="shared" si="6"/>
        <v>62.087333219984259</v>
      </c>
      <c r="O25">
        <f t="shared" si="7"/>
        <v>-30.556063115340493</v>
      </c>
      <c r="P25" s="5">
        <f t="shared" si="24"/>
        <v>62.087333219984259</v>
      </c>
      <c r="Q25" s="5">
        <f t="shared" si="25"/>
        <v>30.556063115340493</v>
      </c>
      <c r="R25">
        <v>3</v>
      </c>
    </row>
    <row r="26" spans="10:18">
      <c r="J26" s="1">
        <v>139</v>
      </c>
      <c r="K26" s="1">
        <v>118</v>
      </c>
      <c r="L26">
        <f t="shared" si="19"/>
        <v>-56.431807218934011</v>
      </c>
      <c r="M26">
        <f t="shared" si="20"/>
        <v>-62.425265869669488</v>
      </c>
      <c r="N26">
        <f t="shared" si="6"/>
        <v>77.617079370160738</v>
      </c>
      <c r="O26">
        <f t="shared" si="7"/>
        <v>-32.512331121284163</v>
      </c>
      <c r="P26" s="5">
        <f t="shared" si="24"/>
        <v>77.617079370160738</v>
      </c>
      <c r="Q26" s="5">
        <f t="shared" si="25"/>
        <v>32.512331121284163</v>
      </c>
      <c r="R26">
        <v>3</v>
      </c>
    </row>
    <row r="27" spans="10:18">
      <c r="J27" s="1">
        <v>144</v>
      </c>
      <c r="K27" s="1">
        <v>106</v>
      </c>
      <c r="L27">
        <f t="shared" ref="L27:L28" si="26">J27-$A$13</f>
        <v>-51.431807218934011</v>
      </c>
      <c r="M27">
        <f t="shared" ref="M27:M28" si="27">K27-$B$13</f>
        <v>-74.425265869669488</v>
      </c>
      <c r="N27">
        <f t="shared" ref="N27:N28" si="28">L27*COS($F$1)+M27*SIN($F$1)</f>
        <v>87.277167169706857</v>
      </c>
      <c r="O27">
        <f t="shared" ref="O27:O28" si="29">L27*-SIN($F$1)+M27*COS($F$1)</f>
        <v>-23.812750458685514</v>
      </c>
      <c r="P27" s="5">
        <f t="shared" ref="P27" si="30">N27</f>
        <v>87.277167169706857</v>
      </c>
      <c r="Q27" s="5">
        <f t="shared" ref="Q27" si="31">-O27</f>
        <v>23.812750458685514</v>
      </c>
      <c r="R27">
        <v>3</v>
      </c>
    </row>
    <row r="28" spans="10:18">
      <c r="J28" s="1">
        <v>130</v>
      </c>
      <c r="K28" s="1">
        <v>83</v>
      </c>
      <c r="L28">
        <f t="shared" si="26"/>
        <v>-65.431807218934011</v>
      </c>
      <c r="M28">
        <f t="shared" si="27"/>
        <v>-97.425265869669488</v>
      </c>
      <c r="N28">
        <f t="shared" si="28"/>
        <v>113.62012228344601</v>
      </c>
      <c r="O28">
        <f t="shared" si="29"/>
        <v>-29.384887918899878</v>
      </c>
      <c r="P28" s="5">
        <f>N28</f>
        <v>113.62012228344601</v>
      </c>
      <c r="Q28" s="5">
        <f>-O28</f>
        <v>29.384887918899878</v>
      </c>
      <c r="R28">
        <v>3</v>
      </c>
    </row>
    <row r="30" spans="10:18">
      <c r="N30">
        <f>N18</f>
        <v>-87.340469931150167</v>
      </c>
      <c r="O30">
        <f>N30*-0.0648-20.534</f>
        <v>-14.874337548461469</v>
      </c>
    </row>
    <row r="31" spans="10:18">
      <c r="N31">
        <f>N28</f>
        <v>113.62012228344601</v>
      </c>
      <c r="O31">
        <f>N31*-0.0648-20.534</f>
        <v>-27.896583923967299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2ADC-CD92-1D46-9484-D4B978D0AC16}">
  <dimension ref="A1:R31"/>
  <sheetViews>
    <sheetView topLeftCell="E1" zoomScale="91" zoomScaleNormal="100" workbookViewId="0">
      <selection activeCell="N31" sqref="N31:O31"/>
    </sheetView>
  </sheetViews>
  <sheetFormatPr baseColWidth="10" defaultRowHeight="20"/>
  <sheetData>
    <row r="1" spans="1:18">
      <c r="A1" s="1"/>
      <c r="B1" s="1"/>
      <c r="D1">
        <f>A1-$A$13</f>
        <v>-192.40081000661149</v>
      </c>
      <c r="E1">
        <f>B1-$B$13</f>
        <v>-166.47767981779424</v>
      </c>
      <c r="F1">
        <f>C13</f>
        <v>-2.40801889008856</v>
      </c>
      <c r="G1">
        <f>D1*COS($F$1)+E1*SIN($F$1)</f>
        <v>254.37425037571256</v>
      </c>
      <c r="H1">
        <f>D1*-SIN($F$1)+E1*COS($F$1)</f>
        <v>-5.1604568121938996</v>
      </c>
      <c r="I1" t="s">
        <v>0</v>
      </c>
      <c r="J1" s="6">
        <v>131</v>
      </c>
      <c r="K1" s="6">
        <v>84</v>
      </c>
      <c r="L1">
        <f t="shared" ref="L1:L11" si="0">J1-$A$13</f>
        <v>-61.400810006611493</v>
      </c>
      <c r="M1">
        <f t="shared" ref="M1:M11" si="1">K1-$B$13</f>
        <v>-82.47767981779424</v>
      </c>
      <c r="N1" s="4">
        <f>L1*COS($F$1)+M1*SIN($F$1)</f>
        <v>100.82884046131872</v>
      </c>
      <c r="O1" s="4">
        <f>L1*-SIN($F$1)+M1*COS($F$1)</f>
        <v>20.153711043391588</v>
      </c>
      <c r="P1" s="4">
        <f>N1</f>
        <v>100.82884046131872</v>
      </c>
      <c r="Q1" s="4">
        <f>O1</f>
        <v>20.153711043391588</v>
      </c>
      <c r="R1">
        <v>0</v>
      </c>
    </row>
    <row r="2" spans="1:18">
      <c r="A2" s="1"/>
      <c r="B2" s="1"/>
      <c r="D2">
        <f t="shared" ref="D2:D8" si="2">A2-$A$13</f>
        <v>-192.40081000661149</v>
      </c>
      <c r="E2">
        <f t="shared" ref="E2:E8" si="3">B2-$B$13</f>
        <v>-166.47767981779424</v>
      </c>
      <c r="G2">
        <f t="shared" ref="G2:G10" si="4">D2*COS($F$1)+E2*SIN($F$1)</f>
        <v>254.37425037571256</v>
      </c>
      <c r="H2">
        <f t="shared" ref="H2:H10" si="5">D2*-SIN($F$1)+E2*COS($F$1)</f>
        <v>-5.1604568121938996</v>
      </c>
      <c r="J2" s="6">
        <v>138</v>
      </c>
      <c r="K2" s="6">
        <v>106</v>
      </c>
      <c r="L2">
        <f t="shared" si="0"/>
        <v>-54.400810006611493</v>
      </c>
      <c r="M2">
        <f t="shared" si="1"/>
        <v>-60.47767981779424</v>
      </c>
      <c r="N2" s="4">
        <f t="shared" ref="N2:N28" si="6">L2*COS($F$1)+M2*SIN($F$1)</f>
        <v>80.899709707137262</v>
      </c>
      <c r="O2" s="4">
        <f t="shared" ref="O2:O28" si="7">L2*-SIN($F$1)+M2*COS($F$1)</f>
        <v>8.4991090603662087</v>
      </c>
      <c r="P2" s="4">
        <f t="shared" ref="P2:P6" si="8">N2</f>
        <v>80.899709707137262</v>
      </c>
      <c r="Q2" s="4">
        <f t="shared" ref="Q2:Q6" si="9">O2</f>
        <v>8.4991090603662087</v>
      </c>
      <c r="R2">
        <v>0</v>
      </c>
    </row>
    <row r="3" spans="1:18">
      <c r="A3" s="1"/>
      <c r="B3" s="1"/>
      <c r="D3">
        <f t="shared" si="2"/>
        <v>-192.40081000661149</v>
      </c>
      <c r="E3">
        <f t="shared" si="3"/>
        <v>-166.47767981779424</v>
      </c>
      <c r="G3">
        <f t="shared" si="4"/>
        <v>254.37425037571256</v>
      </c>
      <c r="H3">
        <f t="shared" si="5"/>
        <v>-5.1604568121938996</v>
      </c>
      <c r="J3" s="6">
        <v>160</v>
      </c>
      <c r="K3" s="6">
        <v>108</v>
      </c>
      <c r="L3">
        <f t="shared" si="0"/>
        <v>-32.400810006611493</v>
      </c>
      <c r="M3">
        <f t="shared" si="1"/>
        <v>-58.47767981779424</v>
      </c>
      <c r="N3" s="4">
        <f t="shared" si="6"/>
        <v>63.219351693347662</v>
      </c>
      <c r="O3" s="4">
        <f t="shared" si="7"/>
        <v>21.743162084430484</v>
      </c>
      <c r="P3" s="4">
        <f t="shared" si="8"/>
        <v>63.219351693347662</v>
      </c>
      <c r="Q3" s="4">
        <f t="shared" si="9"/>
        <v>21.743162084430484</v>
      </c>
      <c r="R3">
        <v>0</v>
      </c>
    </row>
    <row r="4" spans="1:18">
      <c r="A4" s="1"/>
      <c r="B4" s="1"/>
      <c r="D4">
        <f t="shared" si="2"/>
        <v>-192.40081000661149</v>
      </c>
      <c r="E4">
        <f t="shared" si="3"/>
        <v>-166.47767981779424</v>
      </c>
      <c r="G4">
        <f t="shared" si="4"/>
        <v>254.37425037571256</v>
      </c>
      <c r="H4">
        <f t="shared" si="5"/>
        <v>-5.1604568121938996</v>
      </c>
      <c r="J4" s="6">
        <v>161</v>
      </c>
      <c r="K4" s="6">
        <v>109</v>
      </c>
      <c r="L4">
        <f t="shared" si="0"/>
        <v>-31.400810006611493</v>
      </c>
      <c r="M4">
        <f t="shared" si="1"/>
        <v>-57.47767981779424</v>
      </c>
      <c r="N4" s="4">
        <f t="shared" si="6"/>
        <v>61.80703683102751</v>
      </c>
      <c r="O4" s="4">
        <f t="shared" si="7"/>
        <v>21.669904117835703</v>
      </c>
      <c r="P4" s="4">
        <f t="shared" si="8"/>
        <v>61.80703683102751</v>
      </c>
      <c r="Q4" s="4">
        <f t="shared" si="9"/>
        <v>21.669904117835703</v>
      </c>
      <c r="R4">
        <v>0</v>
      </c>
    </row>
    <row r="5" spans="1:18">
      <c r="A5" s="1"/>
      <c r="B5" s="1"/>
      <c r="D5">
        <f t="shared" si="2"/>
        <v>-192.40081000661149</v>
      </c>
      <c r="E5">
        <f t="shared" si="3"/>
        <v>-166.47767981779424</v>
      </c>
      <c r="G5">
        <f t="shared" si="4"/>
        <v>254.37425037571256</v>
      </c>
      <c r="H5">
        <f t="shared" si="5"/>
        <v>-5.1604568121938996</v>
      </c>
      <c r="J5" s="6">
        <v>166</v>
      </c>
      <c r="K5" s="6">
        <v>143</v>
      </c>
      <c r="L5">
        <f t="shared" si="0"/>
        <v>-26.400810006611493</v>
      </c>
      <c r="M5">
        <f t="shared" si="1"/>
        <v>-23.47767981779424</v>
      </c>
      <c r="N5" s="4">
        <f t="shared" si="6"/>
        <v>35.329137531408698</v>
      </c>
      <c r="O5" s="4">
        <f t="shared" si="7"/>
        <v>-0.23719173440462882</v>
      </c>
      <c r="P5" s="4">
        <f t="shared" si="8"/>
        <v>35.329137531408698</v>
      </c>
      <c r="Q5" s="4">
        <f t="shared" si="9"/>
        <v>-0.23719173440462882</v>
      </c>
      <c r="R5">
        <v>0</v>
      </c>
    </row>
    <row r="6" spans="1:18">
      <c r="A6" s="1"/>
      <c r="B6" s="1"/>
      <c r="D6">
        <f t="shared" si="2"/>
        <v>-192.40081000661149</v>
      </c>
      <c r="E6">
        <f t="shared" si="3"/>
        <v>-166.47767981779424</v>
      </c>
      <c r="G6">
        <f t="shared" si="4"/>
        <v>254.37425037571256</v>
      </c>
      <c r="H6">
        <f t="shared" si="5"/>
        <v>-5.1604568121938996</v>
      </c>
      <c r="J6" s="6">
        <v>187</v>
      </c>
      <c r="K6" s="6">
        <v>144</v>
      </c>
      <c r="L6">
        <f t="shared" si="0"/>
        <v>-5.4008100066114935</v>
      </c>
      <c r="M6">
        <f t="shared" si="1"/>
        <v>-22.47767981779424</v>
      </c>
      <c r="N6" s="4">
        <f t="shared" si="6"/>
        <v>19.061094379939256</v>
      </c>
      <c r="O6" s="4">
        <f t="shared" si="7"/>
        <v>13.080119256254413</v>
      </c>
      <c r="P6" s="4">
        <f t="shared" si="8"/>
        <v>19.061094379939256</v>
      </c>
      <c r="Q6" s="4">
        <f t="shared" si="9"/>
        <v>13.080119256254413</v>
      </c>
      <c r="R6">
        <v>0</v>
      </c>
    </row>
    <row r="7" spans="1:18">
      <c r="A7" s="1"/>
      <c r="B7" s="1"/>
      <c r="D7">
        <f t="shared" si="2"/>
        <v>-192.40081000661149</v>
      </c>
      <c r="E7">
        <f t="shared" si="3"/>
        <v>-166.47767981779424</v>
      </c>
      <c r="G7">
        <f t="shared" si="4"/>
        <v>254.37425037571256</v>
      </c>
      <c r="H7">
        <f t="shared" si="5"/>
        <v>-5.1604568121938996</v>
      </c>
      <c r="J7" s="6">
        <v>208</v>
      </c>
      <c r="K7" s="6">
        <v>155</v>
      </c>
      <c r="L7">
        <f t="shared" si="0"/>
        <v>15.599189993388507</v>
      </c>
      <c r="M7">
        <f t="shared" si="1"/>
        <v>-11.47767981779424</v>
      </c>
      <c r="N7">
        <f t="shared" si="6"/>
        <v>-3.9022332501570984</v>
      </c>
      <c r="O7">
        <f t="shared" si="7"/>
        <v>18.96956610233881</v>
      </c>
      <c r="P7" s="5">
        <f t="shared" ref="P7:P11" si="10">-N7</f>
        <v>3.9022332501570984</v>
      </c>
      <c r="Q7" s="5">
        <f t="shared" ref="Q7:Q11" si="11">O7</f>
        <v>18.96956610233881</v>
      </c>
      <c r="R7">
        <v>1</v>
      </c>
    </row>
    <row r="8" spans="1:18">
      <c r="A8" s="1"/>
      <c r="B8" s="1"/>
      <c r="D8">
        <f t="shared" si="2"/>
        <v>-192.40081000661149</v>
      </c>
      <c r="E8">
        <f t="shared" si="3"/>
        <v>-166.47767981779424</v>
      </c>
      <c r="G8">
        <f t="shared" si="4"/>
        <v>254.37425037571256</v>
      </c>
      <c r="H8">
        <f t="shared" si="5"/>
        <v>-5.1604568121938996</v>
      </c>
      <c r="J8" s="6">
        <v>214</v>
      </c>
      <c r="K8" s="6">
        <v>178</v>
      </c>
      <c r="L8">
        <f t="shared" si="0"/>
        <v>21.599189993388507</v>
      </c>
      <c r="M8">
        <f t="shared" si="1"/>
        <v>11.52232018220576</v>
      </c>
      <c r="N8">
        <f t="shared" si="6"/>
        <v>-23.758106037743772</v>
      </c>
      <c r="O8">
        <f t="shared" si="7"/>
        <v>5.9026492569932767</v>
      </c>
      <c r="P8" s="5">
        <f t="shared" si="10"/>
        <v>23.758106037743772</v>
      </c>
      <c r="Q8" s="5">
        <f t="shared" si="11"/>
        <v>5.9026492569932767</v>
      </c>
      <c r="R8">
        <v>1</v>
      </c>
    </row>
    <row r="9" spans="1:18">
      <c r="A9" s="1" t="s">
        <v>1</v>
      </c>
      <c r="B9" s="1"/>
      <c r="J9" s="6">
        <v>254</v>
      </c>
      <c r="K9" s="6">
        <v>180</v>
      </c>
      <c r="L9">
        <f t="shared" si="0"/>
        <v>61.599189993388507</v>
      </c>
      <c r="M9">
        <f t="shared" si="1"/>
        <v>13.52232018220576</v>
      </c>
      <c r="N9">
        <f t="shared" si="6"/>
        <v>-54.808619511767731</v>
      </c>
      <c r="O9">
        <f t="shared" si="7"/>
        <v>31.198214342585985</v>
      </c>
      <c r="P9" s="5">
        <f t="shared" si="10"/>
        <v>54.808619511767731</v>
      </c>
      <c r="Q9" s="5">
        <f t="shared" si="11"/>
        <v>31.198214342585985</v>
      </c>
      <c r="R9">
        <v>1</v>
      </c>
    </row>
    <row r="10" spans="1:18">
      <c r="A10" s="1">
        <v>125.259312320916</v>
      </c>
      <c r="B10" s="1">
        <v>240.965616045845</v>
      </c>
      <c r="D10">
        <f t="shared" ref="D10:D11" si="12">A10-$A$13</f>
        <v>-67.141497685695498</v>
      </c>
      <c r="E10">
        <f t="shared" ref="E10:E11" si="13">B10-$B$13</f>
        <v>74.487936228050756</v>
      </c>
      <c r="G10">
        <f t="shared" si="4"/>
        <v>0</v>
      </c>
      <c r="H10">
        <f t="shared" si="5"/>
        <v>-100.28176980385024</v>
      </c>
      <c r="J10" s="6">
        <v>267</v>
      </c>
      <c r="K10" s="6">
        <v>199</v>
      </c>
      <c r="L10">
        <f t="shared" si="0"/>
        <v>74.599189993388507</v>
      </c>
      <c r="M10">
        <f t="shared" si="1"/>
        <v>32.52232018220576</v>
      </c>
      <c r="N10">
        <f t="shared" si="6"/>
        <v>-77.185883409105898</v>
      </c>
      <c r="O10">
        <f t="shared" si="7"/>
        <v>25.789142290109133</v>
      </c>
      <c r="P10" s="5">
        <f t="shared" si="10"/>
        <v>77.185883409105898</v>
      </c>
      <c r="Q10" s="5">
        <f t="shared" si="11"/>
        <v>25.789142290109133</v>
      </c>
      <c r="R10">
        <v>1</v>
      </c>
    </row>
    <row r="11" spans="1:18">
      <c r="A11" s="1">
        <v>259.54230769230702</v>
      </c>
      <c r="B11" s="1">
        <v>91.989743589743497</v>
      </c>
      <c r="C11">
        <f>(B11-B10)/(A11-A10)</f>
        <v>-1.1094172575170362</v>
      </c>
      <c r="D11">
        <f t="shared" si="12"/>
        <v>67.141497685695526</v>
      </c>
      <c r="E11">
        <f t="shared" si="13"/>
        <v>-74.487936228050742</v>
      </c>
      <c r="G11">
        <f>D11*COS($F$1)+E11*SIN($F$1)</f>
        <v>0</v>
      </c>
      <c r="H11">
        <f>D11*-SIN($F$1)+E11*COS($F$1)</f>
        <v>100.28176980385025</v>
      </c>
      <c r="J11" s="6">
        <v>300</v>
      </c>
      <c r="K11" s="6">
        <v>201</v>
      </c>
      <c r="L11">
        <f t="shared" si="0"/>
        <v>107.59918999338851</v>
      </c>
      <c r="M11">
        <f t="shared" si="1"/>
        <v>34.52232018220576</v>
      </c>
      <c r="N11">
        <f>L11*COS($F$1)+M11*SIN($F$1)</f>
        <v>-103.0368919819276</v>
      </c>
      <c r="O11">
        <f t="shared" si="7"/>
        <v>46.398008240663003</v>
      </c>
      <c r="P11" s="5">
        <f t="shared" si="10"/>
        <v>103.0368919819276</v>
      </c>
      <c r="Q11" s="5">
        <f t="shared" si="11"/>
        <v>46.398008240663003</v>
      </c>
      <c r="R11">
        <v>1</v>
      </c>
    </row>
    <row r="12" spans="1:18">
      <c r="C12">
        <f>ATAN(C11)</f>
        <v>-0.8372225632936634</v>
      </c>
      <c r="J12" s="1"/>
      <c r="K12" s="1"/>
    </row>
    <row r="13" spans="1:18">
      <c r="A13" s="2">
        <f>(A10+A11)/2</f>
        <v>192.40081000661149</v>
      </c>
      <c r="B13" s="2">
        <f>(B10+B11)/2</f>
        <v>166.47767981779424</v>
      </c>
      <c r="C13" s="3">
        <f>C12-PI()/2</f>
        <v>-2.40801889008856</v>
      </c>
      <c r="J13" s="1"/>
      <c r="K13" s="1"/>
      <c r="N13">
        <f>N1</f>
        <v>100.82884046131872</v>
      </c>
      <c r="O13">
        <f>N13*-0.1085+20.35</f>
        <v>9.4100708099469212</v>
      </c>
    </row>
    <row r="14" spans="1:18">
      <c r="J14" s="1"/>
      <c r="K14" s="1"/>
      <c r="N14">
        <f>N11</f>
        <v>-103.0368919819276</v>
      </c>
      <c r="O14">
        <f>N14*-0.1085+20.35</f>
        <v>31.529502780039145</v>
      </c>
    </row>
    <row r="15" spans="1:18">
      <c r="J15" s="1"/>
      <c r="K15" s="1"/>
    </row>
    <row r="16" spans="1:18">
      <c r="J16" s="1"/>
      <c r="K16" s="1"/>
    </row>
    <row r="17" spans="10:18">
      <c r="J17" s="1"/>
      <c r="K17" s="1"/>
    </row>
    <row r="18" spans="10:18">
      <c r="J18" s="6">
        <v>268</v>
      </c>
      <c r="K18" s="6">
        <v>239</v>
      </c>
      <c r="L18">
        <f t="shared" ref="L18:L28" si="14">J18-$A$13</f>
        <v>75.599189993388507</v>
      </c>
      <c r="M18">
        <f t="shared" ref="M18:M28" si="15">K18-$B$13</f>
        <v>72.52232018220576</v>
      </c>
      <c r="N18" s="4">
        <f t="shared" si="6"/>
        <v>-104.70980773807099</v>
      </c>
      <c r="O18" s="4">
        <f t="shared" si="7"/>
        <v>-3.2527858403267444</v>
      </c>
      <c r="P18" s="4">
        <f>-N18</f>
        <v>104.70980773807099</v>
      </c>
      <c r="Q18" s="4">
        <f>-O18</f>
        <v>3.2527858403267444</v>
      </c>
      <c r="R18">
        <v>2</v>
      </c>
    </row>
    <row r="19" spans="10:18">
      <c r="J19" s="6">
        <v>254</v>
      </c>
      <c r="K19" s="6">
        <v>224</v>
      </c>
      <c r="L19">
        <f t="shared" si="14"/>
        <v>61.599189993388507</v>
      </c>
      <c r="M19">
        <f t="shared" si="15"/>
        <v>57.52232018220576</v>
      </c>
      <c r="N19" s="4">
        <f t="shared" si="6"/>
        <v>-84.267871217726125</v>
      </c>
      <c r="O19" s="4">
        <f t="shared" si="7"/>
        <v>-1.4843878935424542</v>
      </c>
      <c r="P19" s="4">
        <f t="shared" ref="P19:Q27" si="16">-N19</f>
        <v>84.267871217726125</v>
      </c>
      <c r="Q19" s="4">
        <f t="shared" si="16"/>
        <v>1.4843878935424542</v>
      </c>
      <c r="R19">
        <v>2</v>
      </c>
    </row>
    <row r="20" spans="10:18">
      <c r="J20" s="6">
        <v>231</v>
      </c>
      <c r="K20" s="6">
        <v>225</v>
      </c>
      <c r="L20">
        <f t="shared" si="14"/>
        <v>38.599189993388507</v>
      </c>
      <c r="M20">
        <f t="shared" si="15"/>
        <v>58.52232018220576</v>
      </c>
      <c r="N20" s="4">
        <f t="shared" si="6"/>
        <v>-67.853312133067135</v>
      </c>
      <c r="O20" s="4">
        <f t="shared" si="7"/>
        <v>-17.62632860884181</v>
      </c>
      <c r="P20" s="4">
        <f t="shared" si="16"/>
        <v>67.853312133067135</v>
      </c>
      <c r="Q20" s="4">
        <f t="shared" si="16"/>
        <v>17.62632860884181</v>
      </c>
      <c r="R20">
        <v>2</v>
      </c>
    </row>
    <row r="21" spans="10:18">
      <c r="J21" s="6">
        <v>215</v>
      </c>
      <c r="K21" s="6">
        <v>214</v>
      </c>
      <c r="L21">
        <f t="shared" si="14"/>
        <v>22.599189993388507</v>
      </c>
      <c r="M21">
        <f t="shared" si="15"/>
        <v>47.52232018220576</v>
      </c>
      <c r="N21" s="4">
        <f t="shared" si="6"/>
        <v>-48.603916575258111</v>
      </c>
      <c r="O21" s="4">
        <f t="shared" si="7"/>
        <v>-20.168133215612748</v>
      </c>
      <c r="P21" s="4">
        <f t="shared" si="16"/>
        <v>48.603916575258111</v>
      </c>
      <c r="Q21" s="4">
        <f t="shared" si="16"/>
        <v>20.168133215612748</v>
      </c>
      <c r="R21">
        <v>2</v>
      </c>
    </row>
    <row r="22" spans="10:18">
      <c r="J22" s="6">
        <v>204</v>
      </c>
      <c r="K22" s="6">
        <v>190</v>
      </c>
      <c r="L22">
        <f t="shared" si="14"/>
        <v>11.599189993388507</v>
      </c>
      <c r="M22">
        <f t="shared" si="15"/>
        <v>23.52232018220576</v>
      </c>
      <c r="N22" s="4">
        <f t="shared" si="6"/>
        <v>-24.364583267521418</v>
      </c>
      <c r="O22" s="4">
        <f t="shared" si="7"/>
        <v>-9.7060721951232054</v>
      </c>
      <c r="P22" s="4">
        <f t="shared" si="16"/>
        <v>24.364583267521418</v>
      </c>
      <c r="Q22" s="4">
        <f t="shared" si="16"/>
        <v>9.7060721951232054</v>
      </c>
      <c r="R22">
        <v>2</v>
      </c>
    </row>
    <row r="23" spans="10:18">
      <c r="J23" s="6">
        <v>180</v>
      </c>
      <c r="K23" s="6">
        <v>186</v>
      </c>
      <c r="L23">
        <f t="shared" si="14"/>
        <v>-12.400810006611493</v>
      </c>
      <c r="M23">
        <f t="shared" si="15"/>
        <v>19.52232018220576</v>
      </c>
      <c r="N23" s="4">
        <f t="shared" si="6"/>
        <v>-3.8595955290915089</v>
      </c>
      <c r="O23" s="4">
        <f t="shared" si="7"/>
        <v>-22.803609285997929</v>
      </c>
      <c r="P23" s="4">
        <f t="shared" ref="P23" si="17">-N23</f>
        <v>3.8595955290915089</v>
      </c>
      <c r="Q23" s="4">
        <f t="shared" ref="Q23" si="18">-O23</f>
        <v>22.803609285997929</v>
      </c>
      <c r="R23">
        <v>2</v>
      </c>
    </row>
    <row r="24" spans="10:18">
      <c r="J24" s="6">
        <v>155</v>
      </c>
      <c r="K24" s="6">
        <v>168</v>
      </c>
      <c r="L24">
        <f t="shared" si="14"/>
        <v>-37.400810006611493</v>
      </c>
      <c r="M24">
        <f t="shared" si="15"/>
        <v>1.5223201822057604</v>
      </c>
      <c r="N24">
        <f t="shared" si="6"/>
        <v>26.761576893873539</v>
      </c>
      <c r="O24">
        <f t="shared" si="7"/>
        <v>-26.171665022330838</v>
      </c>
      <c r="P24" s="5">
        <f t="shared" ref="P24:P27" si="19">N24</f>
        <v>26.761576893873539</v>
      </c>
      <c r="Q24" s="5">
        <f t="shared" si="16"/>
        <v>26.171665022330838</v>
      </c>
      <c r="R24">
        <v>3</v>
      </c>
    </row>
    <row r="25" spans="10:18">
      <c r="J25" s="6">
        <v>150</v>
      </c>
      <c r="K25" s="6">
        <v>154</v>
      </c>
      <c r="L25">
        <f t="shared" si="14"/>
        <v>-42.400810006611493</v>
      </c>
      <c r="M25">
        <f t="shared" si="15"/>
        <v>-12.47767981779424</v>
      </c>
      <c r="N25">
        <f t="shared" si="6"/>
        <v>39.848907236238531</v>
      </c>
      <c r="O25">
        <f t="shared" si="7"/>
        <v>-19.120297459239794</v>
      </c>
      <c r="P25" s="5">
        <f t="shared" si="19"/>
        <v>39.848907236238531</v>
      </c>
      <c r="Q25" s="5">
        <f t="shared" si="16"/>
        <v>19.120297459239794</v>
      </c>
      <c r="R25">
        <v>3</v>
      </c>
    </row>
    <row r="26" spans="10:18">
      <c r="J26" s="6">
        <v>117</v>
      </c>
      <c r="K26" s="6">
        <v>148</v>
      </c>
      <c r="L26">
        <f t="shared" si="14"/>
        <v>-75.400810006611493</v>
      </c>
      <c r="M26">
        <f t="shared" si="15"/>
        <v>-18.47767981779424</v>
      </c>
      <c r="N26">
        <f t="shared" si="6"/>
        <v>68.378029600510999</v>
      </c>
      <c r="O26">
        <f t="shared" si="7"/>
        <v>-36.758017751963806</v>
      </c>
      <c r="P26" s="5">
        <f t="shared" si="19"/>
        <v>68.378029600510999</v>
      </c>
      <c r="Q26" s="5">
        <f t="shared" si="16"/>
        <v>36.758017751963806</v>
      </c>
      <c r="R26">
        <v>3</v>
      </c>
    </row>
    <row r="27" spans="10:18">
      <c r="J27" s="6">
        <v>110</v>
      </c>
      <c r="K27" s="6">
        <v>126</v>
      </c>
      <c r="L27">
        <f t="shared" si="14"/>
        <v>-82.400810006611493</v>
      </c>
      <c r="M27">
        <f t="shared" si="15"/>
        <v>-40.47767981779424</v>
      </c>
      <c r="N27">
        <f t="shared" si="6"/>
        <v>88.307160354692456</v>
      </c>
      <c r="O27">
        <f t="shared" si="7"/>
        <v>-25.103415768938422</v>
      </c>
      <c r="P27" s="5">
        <f t="shared" si="19"/>
        <v>88.307160354692456</v>
      </c>
      <c r="Q27" s="5">
        <f t="shared" si="16"/>
        <v>25.103415768938422</v>
      </c>
      <c r="R27">
        <v>3</v>
      </c>
    </row>
    <row r="28" spans="10:18">
      <c r="J28" s="6">
        <v>93</v>
      </c>
      <c r="K28" s="6">
        <v>120</v>
      </c>
      <c r="L28">
        <f t="shared" si="14"/>
        <v>-99.400810006611493</v>
      </c>
      <c r="M28">
        <f t="shared" si="15"/>
        <v>-46.47767981779424</v>
      </c>
      <c r="N28">
        <f t="shared" si="6"/>
        <v>104.95170008764549</v>
      </c>
      <c r="O28">
        <f t="shared" si="7"/>
        <v>-32.028680895859381</v>
      </c>
      <c r="P28" s="5">
        <f>N28</f>
        <v>104.95170008764549</v>
      </c>
      <c r="Q28" s="5">
        <f>-O28</f>
        <v>32.028680895859381</v>
      </c>
      <c r="R28">
        <v>3</v>
      </c>
    </row>
    <row r="30" spans="10:18">
      <c r="N30">
        <f>N18</f>
        <v>-104.70980773807099</v>
      </c>
      <c r="O30">
        <f>N30*-0.1301-19.539</f>
        <v>-5.9162540132769657</v>
      </c>
    </row>
    <row r="31" spans="10:18">
      <c r="N31">
        <f>N28</f>
        <v>104.95170008764549</v>
      </c>
      <c r="O31">
        <f>N31*-0.1301-19.539</f>
        <v>-33.193216181402676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F744-0D80-B945-89FB-9F1705AB6F37}">
  <dimension ref="A1:R31"/>
  <sheetViews>
    <sheetView topLeftCell="F1" zoomScale="91" zoomScaleNormal="100" workbookViewId="0">
      <selection activeCell="N13" sqref="N13:O13"/>
    </sheetView>
  </sheetViews>
  <sheetFormatPr baseColWidth="10" defaultRowHeight="20"/>
  <sheetData>
    <row r="1" spans="1:18">
      <c r="A1" s="1"/>
      <c r="B1" s="1"/>
      <c r="D1">
        <f>A1-$A$13</f>
        <v>-129.56437459247979</v>
      </c>
      <c r="E1">
        <f>B1-$B$13</f>
        <v>-114.38730710715001</v>
      </c>
      <c r="F1">
        <f>C13</f>
        <v>-1.6224211475993502</v>
      </c>
      <c r="G1">
        <f>D1*COS($F$1)+E1*SIN($F$1)</f>
        <v>120.92067985247054</v>
      </c>
      <c r="H1">
        <f>D1*-SIN($F$1)+E1*COS($F$1)</f>
        <v>-123.48915893624913</v>
      </c>
      <c r="I1" t="s">
        <v>0</v>
      </c>
      <c r="J1">
        <v>113</v>
      </c>
      <c r="K1">
        <v>60</v>
      </c>
      <c r="L1">
        <f t="shared" ref="L1:L11" si="0">J1-$A$13</f>
        <v>-16.564374592479794</v>
      </c>
      <c r="M1">
        <f t="shared" ref="M1:M11" si="1">K1-$B$13</f>
        <v>-54.387307107150008</v>
      </c>
      <c r="N1" s="4">
        <f>L1*COS($F$1)+M1*SIN($F$1)</f>
        <v>55.16960187588797</v>
      </c>
      <c r="O1" s="4">
        <f>L1*-SIN($F$1)+M1*COS($F$1)</f>
        <v>-13.735818463544799</v>
      </c>
      <c r="P1" s="4">
        <f>N1</f>
        <v>55.16960187588797</v>
      </c>
      <c r="Q1" s="4">
        <f>-O1</f>
        <v>13.735818463544799</v>
      </c>
      <c r="R1">
        <v>0</v>
      </c>
    </row>
    <row r="2" spans="1:18">
      <c r="A2" s="1"/>
      <c r="B2" s="1"/>
      <c r="D2">
        <f t="shared" ref="D2:D8" si="2">A2-$A$13</f>
        <v>-129.56437459247979</v>
      </c>
      <c r="E2">
        <f t="shared" ref="E2:E8" si="3">B2-$B$13</f>
        <v>-114.38730710715001</v>
      </c>
      <c r="G2">
        <f t="shared" ref="G2:G10" si="4">D2*COS($F$1)+E2*SIN($F$1)</f>
        <v>120.92067985247054</v>
      </c>
      <c r="H2">
        <f t="shared" ref="H2:H10" si="5">D2*-SIN($F$1)+E2*COS($F$1)</f>
        <v>-123.48915893624913</v>
      </c>
      <c r="J2">
        <v>117</v>
      </c>
      <c r="K2">
        <v>69</v>
      </c>
      <c r="L2">
        <f t="shared" si="0"/>
        <v>-12.564374592479794</v>
      </c>
      <c r="M2">
        <f t="shared" si="1"/>
        <v>-45.387307107150008</v>
      </c>
      <c r="N2" s="4">
        <f t="shared" ref="N2:N28" si="6">L2*COS($F$1)+M2*SIN($F$1)</f>
        <v>45.97518469096152</v>
      </c>
      <c r="O2" s="4">
        <f t="shared" ref="O2:O28" si="7">L2*-SIN($F$1)+M2*COS($F$1)</f>
        <v>-10.205564559145142</v>
      </c>
      <c r="P2" s="4">
        <f t="shared" ref="P2:P5" si="8">N2</f>
        <v>45.97518469096152</v>
      </c>
      <c r="Q2" s="4">
        <f t="shared" ref="Q2:Q5" si="9">-O2</f>
        <v>10.205564559145142</v>
      </c>
      <c r="R2">
        <v>0</v>
      </c>
    </row>
    <row r="3" spans="1:18">
      <c r="A3" s="1"/>
      <c r="B3" s="1"/>
      <c r="D3">
        <f t="shared" si="2"/>
        <v>-129.56437459247979</v>
      </c>
      <c r="E3">
        <f t="shared" si="3"/>
        <v>-114.38730710715001</v>
      </c>
      <c r="G3">
        <f t="shared" si="4"/>
        <v>120.92067985247054</v>
      </c>
      <c r="H3">
        <f t="shared" si="5"/>
        <v>-123.48915893624913</v>
      </c>
      <c r="J3">
        <v>110</v>
      </c>
      <c r="K3">
        <v>81</v>
      </c>
      <c r="L3">
        <f t="shared" si="0"/>
        <v>-19.564374592479794</v>
      </c>
      <c r="M3">
        <f t="shared" si="1"/>
        <v>-33.387307107150008</v>
      </c>
      <c r="N3" s="4">
        <f t="shared" si="6"/>
        <v>34.352385122069983</v>
      </c>
      <c r="O3" s="4">
        <f t="shared" si="7"/>
        <v>-17.815461416617964</v>
      </c>
      <c r="P3" s="4">
        <f t="shared" si="8"/>
        <v>34.352385122069983</v>
      </c>
      <c r="Q3" s="4">
        <f t="shared" si="9"/>
        <v>17.815461416617964</v>
      </c>
      <c r="R3">
        <v>0</v>
      </c>
    </row>
    <row r="4" spans="1:18">
      <c r="A4" s="1"/>
      <c r="B4" s="1"/>
      <c r="D4">
        <f t="shared" si="2"/>
        <v>-129.56437459247979</v>
      </c>
      <c r="E4">
        <f t="shared" si="3"/>
        <v>-114.38730710715001</v>
      </c>
      <c r="G4">
        <f t="shared" si="4"/>
        <v>120.92067985247054</v>
      </c>
      <c r="H4">
        <f t="shared" si="5"/>
        <v>-123.48915893624913</v>
      </c>
      <c r="J4">
        <v>119</v>
      </c>
      <c r="K4">
        <v>98</v>
      </c>
      <c r="L4">
        <f t="shared" si="0"/>
        <v>-10.564374592479794</v>
      </c>
      <c r="M4">
        <f t="shared" si="1"/>
        <v>-16.387307107150008</v>
      </c>
      <c r="N4" s="4">
        <f t="shared" si="6"/>
        <v>16.910616594297768</v>
      </c>
      <c r="O4" s="4">
        <f t="shared" si="7"/>
        <v>-9.7046839801686886</v>
      </c>
      <c r="P4" s="4">
        <f t="shared" si="8"/>
        <v>16.910616594297768</v>
      </c>
      <c r="Q4" s="4">
        <f t="shared" si="9"/>
        <v>9.7046839801686886</v>
      </c>
      <c r="R4">
        <v>0</v>
      </c>
    </row>
    <row r="5" spans="1:18">
      <c r="A5" s="1"/>
      <c r="B5" s="1"/>
      <c r="D5">
        <f t="shared" si="2"/>
        <v>-129.56437459247979</v>
      </c>
      <c r="E5">
        <f t="shared" si="3"/>
        <v>-114.38730710715001</v>
      </c>
      <c r="G5">
        <f t="shared" si="4"/>
        <v>120.92067985247054</v>
      </c>
      <c r="H5">
        <f t="shared" si="5"/>
        <v>-123.48915893624913</v>
      </c>
      <c r="J5">
        <v>115</v>
      </c>
      <c r="K5">
        <v>104</v>
      </c>
      <c r="L5">
        <f t="shared" si="0"/>
        <v>-14.564374592479794</v>
      </c>
      <c r="M5">
        <f t="shared" si="1"/>
        <v>-10.387307107150008</v>
      </c>
      <c r="N5" s="4">
        <f t="shared" si="6"/>
        <v>11.125017756244313</v>
      </c>
      <c r="O5" s="4">
        <f t="shared" si="7"/>
        <v>-14.008966276337764</v>
      </c>
      <c r="P5" s="4">
        <f t="shared" si="8"/>
        <v>11.125017756244313</v>
      </c>
      <c r="Q5" s="4">
        <f t="shared" si="9"/>
        <v>14.008966276337764</v>
      </c>
      <c r="R5">
        <v>0</v>
      </c>
    </row>
    <row r="6" spans="1:18">
      <c r="A6" s="1"/>
      <c r="B6" s="1"/>
      <c r="D6">
        <f t="shared" si="2"/>
        <v>-129.56437459247979</v>
      </c>
      <c r="E6">
        <f t="shared" si="3"/>
        <v>-114.38730710715001</v>
      </c>
      <c r="G6">
        <f t="shared" si="4"/>
        <v>120.92067985247054</v>
      </c>
      <c r="H6">
        <f t="shared" si="5"/>
        <v>-123.48915893624913</v>
      </c>
      <c r="J6">
        <v>116</v>
      </c>
      <c r="K6">
        <v>119</v>
      </c>
      <c r="L6">
        <f t="shared" si="0"/>
        <v>-13.564374592479794</v>
      </c>
      <c r="M6">
        <f t="shared" si="1"/>
        <v>4.6126928928499922</v>
      </c>
      <c r="N6" s="5">
        <f t="shared" si="6"/>
        <v>-3.9066001595202251</v>
      </c>
      <c r="O6" s="5">
        <f t="shared" si="7"/>
        <v>-13.784326933241854</v>
      </c>
      <c r="P6" s="5">
        <f>-N6</f>
        <v>3.9066001595202251</v>
      </c>
      <c r="Q6" s="5">
        <f>-O6</f>
        <v>13.784326933241854</v>
      </c>
      <c r="R6">
        <v>1</v>
      </c>
    </row>
    <row r="7" spans="1:18">
      <c r="A7" s="1"/>
      <c r="B7" s="1"/>
      <c r="D7">
        <f t="shared" si="2"/>
        <v>-129.56437459247979</v>
      </c>
      <c r="E7">
        <f t="shared" si="3"/>
        <v>-114.38730710715001</v>
      </c>
      <c r="G7">
        <f t="shared" si="4"/>
        <v>120.92067985247054</v>
      </c>
      <c r="H7">
        <f t="shared" si="5"/>
        <v>-123.48915893624913</v>
      </c>
      <c r="J7">
        <v>125</v>
      </c>
      <c r="K7">
        <v>131</v>
      </c>
      <c r="L7">
        <f t="shared" si="0"/>
        <v>-4.564374592479794</v>
      </c>
      <c r="M7">
        <f t="shared" si="1"/>
        <v>16.612692892849992</v>
      </c>
      <c r="N7">
        <f t="shared" si="6"/>
        <v>-16.355030012965805</v>
      </c>
      <c r="O7">
        <f t="shared" si="7"/>
        <v>-5.4155400328694396</v>
      </c>
      <c r="P7" s="5">
        <f>-N7</f>
        <v>16.355030012965805</v>
      </c>
      <c r="Q7" s="5">
        <f t="shared" ref="Q7:Q11" si="10">-O7</f>
        <v>5.4155400328694396</v>
      </c>
      <c r="R7">
        <v>1</v>
      </c>
    </row>
    <row r="8" spans="1:18">
      <c r="A8" s="1"/>
      <c r="B8" s="1"/>
      <c r="D8">
        <f t="shared" si="2"/>
        <v>-129.56437459247979</v>
      </c>
      <c r="E8">
        <f t="shared" si="3"/>
        <v>-114.38730710715001</v>
      </c>
      <c r="G8">
        <f t="shared" si="4"/>
        <v>120.92067985247054</v>
      </c>
      <c r="H8">
        <f t="shared" si="5"/>
        <v>-123.48915893624913</v>
      </c>
      <c r="J8">
        <v>114</v>
      </c>
      <c r="K8">
        <v>144</v>
      </c>
      <c r="L8">
        <f t="shared" si="0"/>
        <v>-15.564374592479794</v>
      </c>
      <c r="M8">
        <f t="shared" si="1"/>
        <v>29.612692892849992</v>
      </c>
      <c r="N8">
        <f t="shared" si="6"/>
        <v>-28.770089745584151</v>
      </c>
      <c r="O8">
        <f t="shared" si="7"/>
        <v>-17.071709722588199</v>
      </c>
      <c r="P8" s="5">
        <f t="shared" ref="P8:P11" si="11">-N8</f>
        <v>28.770089745584151</v>
      </c>
      <c r="Q8" s="5">
        <f t="shared" si="10"/>
        <v>17.071709722588199</v>
      </c>
      <c r="R8">
        <v>1</v>
      </c>
    </row>
    <row r="9" spans="1:18">
      <c r="A9" s="1" t="s">
        <v>1</v>
      </c>
      <c r="B9" s="1"/>
      <c r="J9">
        <v>116</v>
      </c>
      <c r="K9">
        <v>155</v>
      </c>
      <c r="L9">
        <f t="shared" si="0"/>
        <v>-13.564374592479794</v>
      </c>
      <c r="M9">
        <f t="shared" si="1"/>
        <v>40.612692892849992</v>
      </c>
      <c r="N9">
        <f t="shared" si="6"/>
        <v>-39.85863861467201</v>
      </c>
      <c r="O9">
        <f t="shared" si="7"/>
        <v>-15.641995073488452</v>
      </c>
      <c r="P9" s="5">
        <f t="shared" si="11"/>
        <v>39.85863861467201</v>
      </c>
      <c r="Q9" s="5">
        <f t="shared" si="10"/>
        <v>15.641995073488452</v>
      </c>
      <c r="R9">
        <v>1</v>
      </c>
    </row>
    <row r="10" spans="1:18">
      <c r="A10">
        <v>64.822674418604606</v>
      </c>
      <c r="B10">
        <v>117.73255813953401</v>
      </c>
      <c r="D10">
        <f t="shared" ref="D10:D11" si="12">A10-$A$13</f>
        <v>-64.741700173875188</v>
      </c>
      <c r="E10">
        <f t="shared" ref="E10:E11" si="13">B10-$B$13</f>
        <v>3.3452510323839988</v>
      </c>
      <c r="G10">
        <f t="shared" si="4"/>
        <v>-4.4408920985006262E-15</v>
      </c>
      <c r="H10">
        <f t="shared" si="5"/>
        <v>-64.828068349084859</v>
      </c>
      <c r="J10">
        <v>123</v>
      </c>
      <c r="K10">
        <v>163</v>
      </c>
      <c r="L10">
        <f t="shared" si="0"/>
        <v>-6.564374592479794</v>
      </c>
      <c r="M10">
        <f t="shared" si="1"/>
        <v>48.612692892849992</v>
      </c>
      <c r="N10">
        <f t="shared" si="6"/>
        <v>-48.20919374308702</v>
      </c>
      <c r="O10">
        <f t="shared" si="7"/>
        <v>-9.064136071708182</v>
      </c>
      <c r="P10" s="5">
        <f t="shared" si="11"/>
        <v>48.20919374308702</v>
      </c>
      <c r="Q10" s="5">
        <f t="shared" si="10"/>
        <v>9.064136071708182</v>
      </c>
      <c r="R10">
        <v>1</v>
      </c>
    </row>
    <row r="11" spans="1:18">
      <c r="A11">
        <v>194.30607476635501</v>
      </c>
      <c r="B11">
        <v>111.04205607476599</v>
      </c>
      <c r="C11">
        <f>(B11-B10)/(A11-A10)</f>
        <v>-5.1670731899220237E-2</v>
      </c>
      <c r="D11">
        <f t="shared" si="12"/>
        <v>64.741700173875216</v>
      </c>
      <c r="E11">
        <f t="shared" si="13"/>
        <v>-3.345251032384013</v>
      </c>
      <c r="G11">
        <f>D11*COS($F$1)+E11*SIN($F$1)</f>
        <v>1.7319479184152442E-14</v>
      </c>
      <c r="H11">
        <f>D11*-SIN($F$1)+E11*COS($F$1)</f>
        <v>64.828068349084887</v>
      </c>
      <c r="J11">
        <v>126</v>
      </c>
      <c r="K11">
        <v>178</v>
      </c>
      <c r="L11">
        <f t="shared" si="0"/>
        <v>-3.564374592479794</v>
      </c>
      <c r="M11">
        <f t="shared" si="1"/>
        <v>63.612692892849992</v>
      </c>
      <c r="N11">
        <f t="shared" si="6"/>
        <v>-63.344015444420812</v>
      </c>
      <c r="O11">
        <f t="shared" si="7"/>
        <v>-6.8421612588816156</v>
      </c>
      <c r="P11" s="5">
        <f t="shared" si="11"/>
        <v>63.344015444420812</v>
      </c>
      <c r="Q11" s="5">
        <f t="shared" si="10"/>
        <v>6.8421612588816156</v>
      </c>
      <c r="R11">
        <v>1</v>
      </c>
    </row>
    <row r="12" spans="1:18">
      <c r="C12">
        <f>ATAN(C11)</f>
        <v>-5.1624820804453742E-2</v>
      </c>
      <c r="J12" s="1"/>
      <c r="K12" s="1"/>
    </row>
    <row r="13" spans="1:18">
      <c r="A13" s="2">
        <f>(A10+A11)/2</f>
        <v>129.56437459247979</v>
      </c>
      <c r="B13" s="2">
        <f>(B10+B11)/2</f>
        <v>114.38730710715001</v>
      </c>
      <c r="C13" s="3">
        <f>C12-PI()/2</f>
        <v>-1.6224211475993502</v>
      </c>
      <c r="J13" s="1"/>
      <c r="K13" s="1"/>
      <c r="N13">
        <f>N1</f>
        <v>55.16960187588797</v>
      </c>
      <c r="O13">
        <f>N13*-0.0306-12.22</f>
        <v>-13.908189817402173</v>
      </c>
    </row>
    <row r="14" spans="1:18">
      <c r="J14" s="1"/>
      <c r="K14" s="1"/>
      <c r="N14">
        <f>N11</f>
        <v>-63.344015444420812</v>
      </c>
      <c r="O14">
        <f>N14*-0.0306-12.22</f>
        <v>-10.281673127400724</v>
      </c>
    </row>
    <row r="15" spans="1:18">
      <c r="J15" s="1"/>
      <c r="K15" s="1"/>
    </row>
    <row r="16" spans="1:18">
      <c r="J16" s="1"/>
      <c r="K16" s="1"/>
    </row>
    <row r="17" spans="10:18">
      <c r="J17" s="1"/>
      <c r="K17" s="1"/>
    </row>
    <row r="18" spans="10:18">
      <c r="J18">
        <v>148.1</v>
      </c>
      <c r="K18">
        <v>56</v>
      </c>
      <c r="L18">
        <f t="shared" ref="L18:L28" si="14">J18-$A$13</f>
        <v>18.5356254075202</v>
      </c>
      <c r="M18">
        <f t="shared" ref="M18:M28" si="15">K18-$B$13</f>
        <v>-58.387307107150008</v>
      </c>
      <c r="N18" s="4">
        <f t="shared" si="6"/>
        <v>57.353046378608845</v>
      </c>
      <c r="O18" s="4">
        <f t="shared" si="7"/>
        <v>21.523826601366693</v>
      </c>
      <c r="P18" s="4">
        <f>N18</f>
        <v>57.353046378608845</v>
      </c>
      <c r="Q18" s="4">
        <f>O18</f>
        <v>21.523826601366693</v>
      </c>
      <c r="R18">
        <v>2</v>
      </c>
    </row>
    <row r="19" spans="10:18">
      <c r="J19">
        <v>140</v>
      </c>
      <c r="K19">
        <v>71</v>
      </c>
      <c r="L19">
        <f t="shared" si="14"/>
        <v>10.435625407520206</v>
      </c>
      <c r="M19">
        <f t="shared" si="15"/>
        <v>-43.387307107150008</v>
      </c>
      <c r="N19" s="4">
        <f t="shared" si="6"/>
        <v>42.791005687184423</v>
      </c>
      <c r="O19" s="4">
        <f t="shared" si="7"/>
        <v>12.660589557188134</v>
      </c>
      <c r="P19" s="4">
        <f t="shared" ref="P19:P22" si="16">N19</f>
        <v>42.791005687184423</v>
      </c>
      <c r="Q19" s="4">
        <f t="shared" ref="Q19:Q22" si="17">O19</f>
        <v>12.660589557188134</v>
      </c>
      <c r="R19">
        <v>2</v>
      </c>
    </row>
    <row r="20" spans="10:18">
      <c r="J20">
        <v>147</v>
      </c>
      <c r="K20">
        <v>84</v>
      </c>
      <c r="L20">
        <f t="shared" si="14"/>
        <v>17.435625407520206</v>
      </c>
      <c r="M20">
        <f t="shared" si="15"/>
        <v>-30.387307107150008</v>
      </c>
      <c r="N20" s="4">
        <f t="shared" si="6"/>
        <v>29.447111884442773</v>
      </c>
      <c r="O20" s="4">
        <f t="shared" si="7"/>
        <v>18.980439095045263</v>
      </c>
      <c r="P20" s="4">
        <f t="shared" si="16"/>
        <v>29.447111884442773</v>
      </c>
      <c r="Q20" s="4">
        <f t="shared" si="17"/>
        <v>18.980439095045263</v>
      </c>
      <c r="R20">
        <v>2</v>
      </c>
    </row>
    <row r="21" spans="10:18">
      <c r="J21">
        <v>135</v>
      </c>
      <c r="K21">
        <v>98</v>
      </c>
      <c r="L21">
        <f t="shared" si="14"/>
        <v>5.435625407520206</v>
      </c>
      <c r="M21">
        <f t="shared" si="15"/>
        <v>-16.387307107150008</v>
      </c>
      <c r="N21" s="4">
        <f t="shared" si="6"/>
        <v>16.084986309743723</v>
      </c>
      <c r="O21" s="4">
        <f t="shared" si="7"/>
        <v>6.2739997776765488</v>
      </c>
      <c r="P21" s="4">
        <f t="shared" si="16"/>
        <v>16.084986309743723</v>
      </c>
      <c r="Q21" s="4">
        <f t="shared" si="17"/>
        <v>6.2739997776765488</v>
      </c>
      <c r="R21">
        <v>2</v>
      </c>
    </row>
    <row r="22" spans="10:18">
      <c r="J22">
        <v>143</v>
      </c>
      <c r="K22">
        <v>111</v>
      </c>
      <c r="L22">
        <f t="shared" si="14"/>
        <v>13.435625407520206</v>
      </c>
      <c r="M22">
        <f t="shared" si="15"/>
        <v>-3.3873071071500078</v>
      </c>
      <c r="N22" s="4">
        <f t="shared" si="6"/>
        <v>2.6894906142174451</v>
      </c>
      <c r="O22" s="4">
        <f t="shared" si="7"/>
        <v>13.592517050399007</v>
      </c>
      <c r="P22" s="4">
        <f t="shared" si="16"/>
        <v>2.6894906142174451</v>
      </c>
      <c r="Q22" s="4">
        <f t="shared" si="17"/>
        <v>13.592517050399007</v>
      </c>
      <c r="R22">
        <v>2</v>
      </c>
    </row>
    <row r="23" spans="10:18">
      <c r="J23">
        <v>146</v>
      </c>
      <c r="K23">
        <v>122</v>
      </c>
      <c r="L23">
        <f t="shared" si="14"/>
        <v>16.435625407520206</v>
      </c>
      <c r="M23">
        <f t="shared" si="15"/>
        <v>7.6126928928499922</v>
      </c>
      <c r="N23" s="5">
        <f t="shared" si="6"/>
        <v>-8.4506601476550394</v>
      </c>
      <c r="O23" s="5">
        <f t="shared" si="7"/>
        <v>16.020899434364082</v>
      </c>
      <c r="P23" s="5">
        <f>-N23</f>
        <v>8.4506601476550394</v>
      </c>
      <c r="Q23" s="5">
        <f>O23</f>
        <v>16.020899434364082</v>
      </c>
      <c r="R23">
        <v>3</v>
      </c>
    </row>
    <row r="24" spans="10:18">
      <c r="J24">
        <v>139</v>
      </c>
      <c r="K24">
        <v>131</v>
      </c>
      <c r="L24">
        <f t="shared" si="14"/>
        <v>9.435625407520206</v>
      </c>
      <c r="M24">
        <f t="shared" si="15"/>
        <v>16.612692892849992</v>
      </c>
      <c r="N24">
        <f t="shared" si="6"/>
        <v>-17.077456511950594</v>
      </c>
      <c r="O24">
        <f t="shared" si="7"/>
        <v>8.5658082552451447</v>
      </c>
      <c r="P24" s="5">
        <f t="shared" ref="P24:P28" si="18">-N24</f>
        <v>17.077456511950594</v>
      </c>
      <c r="Q24" s="5">
        <f t="shared" ref="Q24:Q28" si="19">O24</f>
        <v>8.5658082552451447</v>
      </c>
      <c r="R24">
        <v>3</v>
      </c>
    </row>
    <row r="25" spans="10:18">
      <c r="J25">
        <v>149</v>
      </c>
      <c r="K25">
        <v>145</v>
      </c>
      <c r="L25">
        <f t="shared" si="14"/>
        <v>19.435625407520206</v>
      </c>
      <c r="M25">
        <f t="shared" si="15"/>
        <v>30.612692892849992</v>
      </c>
      <c r="N25">
        <f t="shared" si="6"/>
        <v>-31.574823727911451</v>
      </c>
      <c r="O25">
        <f t="shared" si="7"/>
        <v>17.830059104913627</v>
      </c>
      <c r="P25" s="5">
        <f t="shared" si="18"/>
        <v>31.574823727911451</v>
      </c>
      <c r="Q25" s="5">
        <f t="shared" si="19"/>
        <v>17.830059104913627</v>
      </c>
      <c r="R25">
        <v>3</v>
      </c>
    </row>
    <row r="26" spans="10:18">
      <c r="J26">
        <v>144</v>
      </c>
      <c r="K26">
        <v>156</v>
      </c>
      <c r="L26">
        <f t="shared" si="14"/>
        <v>14.435625407520206</v>
      </c>
      <c r="M26">
        <f t="shared" si="15"/>
        <v>41.612692892849992</v>
      </c>
      <c r="N26">
        <f t="shared" si="6"/>
        <v>-42.302159347506915</v>
      </c>
      <c r="O26">
        <f t="shared" si="7"/>
        <v>12.269099609956088</v>
      </c>
      <c r="P26" s="5">
        <f t="shared" si="18"/>
        <v>42.302159347506915</v>
      </c>
      <c r="Q26" s="5">
        <f t="shared" si="19"/>
        <v>12.269099609956088</v>
      </c>
      <c r="R26">
        <v>3</v>
      </c>
    </row>
    <row r="27" spans="10:18">
      <c r="J27">
        <v>156</v>
      </c>
      <c r="K27">
        <v>171</v>
      </c>
      <c r="L27">
        <f t="shared" si="14"/>
        <v>26.435625407520206</v>
      </c>
      <c r="M27">
        <f t="shared" si="15"/>
        <v>56.612692892849992</v>
      </c>
      <c r="N27">
        <f t="shared" si="6"/>
        <v>-57.901398083902357</v>
      </c>
      <c r="O27">
        <f t="shared" si="7"/>
        <v>23.479084036570598</v>
      </c>
      <c r="P27" s="5">
        <f t="shared" si="18"/>
        <v>57.901398083902357</v>
      </c>
      <c r="Q27" s="5">
        <f t="shared" si="19"/>
        <v>23.479084036570598</v>
      </c>
      <c r="R27">
        <v>3</v>
      </c>
    </row>
    <row r="28" spans="10:18">
      <c r="J28">
        <v>148</v>
      </c>
      <c r="K28">
        <v>184</v>
      </c>
      <c r="L28">
        <f t="shared" si="14"/>
        <v>18.435625407520206</v>
      </c>
      <c r="M28">
        <f t="shared" si="15"/>
        <v>69.612692892849992</v>
      </c>
      <c r="N28">
        <f t="shared" si="6"/>
        <v>-70.471263494874592</v>
      </c>
      <c r="O28">
        <f t="shared" si="7"/>
        <v>14.818917551447822</v>
      </c>
      <c r="P28" s="5">
        <f t="shared" si="18"/>
        <v>70.471263494874592</v>
      </c>
      <c r="Q28" s="5">
        <f t="shared" si="19"/>
        <v>14.818917551447822</v>
      </c>
      <c r="R28">
        <v>3</v>
      </c>
    </row>
    <row r="30" spans="10:18">
      <c r="N30">
        <f>N18</f>
        <v>57.353046378608845</v>
      </c>
      <c r="O30">
        <f>N30*-0.0056+15.052</f>
        <v>14.73082294027979</v>
      </c>
    </row>
    <row r="31" spans="10:18">
      <c r="N31">
        <f>N28</f>
        <v>-70.471263494874592</v>
      </c>
      <c r="O31">
        <f>N31*-0.0056+15.052</f>
        <v>15.446639075571298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3041-4465-1D48-8417-E6DBCD3398DF}">
  <dimension ref="A1:R32"/>
  <sheetViews>
    <sheetView topLeftCell="C1" zoomScale="91" zoomScaleNormal="100" workbookViewId="0">
      <selection activeCell="N14" sqref="N14:O14"/>
    </sheetView>
  </sheetViews>
  <sheetFormatPr baseColWidth="10" defaultRowHeight="20"/>
  <sheetData>
    <row r="1" spans="1:18">
      <c r="A1" s="1"/>
      <c r="B1" s="1"/>
      <c r="D1">
        <f>A1-$A$13</f>
        <v>-113.60370370370364</v>
      </c>
      <c r="E1">
        <f>B1-$B$13</f>
        <v>-115.35606275064825</v>
      </c>
      <c r="F1">
        <f>C13</f>
        <v>-1.1634303428154307</v>
      </c>
      <c r="G1">
        <f>D1*COS($F$1)+E1*SIN($F$1)</f>
        <v>60.907291863943115</v>
      </c>
      <c r="H1">
        <f>D1*-SIN($F$1)+E1*COS($F$1)</f>
        <v>-150.01041465955234</v>
      </c>
      <c r="I1" t="s">
        <v>0</v>
      </c>
      <c r="J1">
        <v>79</v>
      </c>
      <c r="K1">
        <v>179</v>
      </c>
      <c r="L1">
        <f t="shared" ref="L1:L11" si="0">J1-$A$13</f>
        <v>-34.603703703703644</v>
      </c>
      <c r="M1">
        <f t="shared" ref="M1:M11" si="1">K1-$B$13</f>
        <v>63.643937249351751</v>
      </c>
      <c r="N1" s="4">
        <f>L1*COS($F$1)+M1*SIN($F$1)</f>
        <v>-72.145518846200886</v>
      </c>
      <c r="O1" s="4">
        <f>L1*-SIN($F$1)+M1*COS($F$1)</f>
        <v>-6.5567651342419211</v>
      </c>
      <c r="P1" s="4">
        <f>-N1</f>
        <v>72.145518846200886</v>
      </c>
      <c r="Q1" s="4">
        <f>-O1</f>
        <v>6.5567651342419211</v>
      </c>
      <c r="R1">
        <v>0</v>
      </c>
    </row>
    <row r="2" spans="1:18">
      <c r="A2" s="1"/>
      <c r="B2" s="1"/>
      <c r="D2">
        <f t="shared" ref="D2:D8" si="2">A2-$A$13</f>
        <v>-113.60370370370364</v>
      </c>
      <c r="E2">
        <f t="shared" ref="E2:E8" si="3">B2-$B$13</f>
        <v>-115.35606275064825</v>
      </c>
      <c r="G2">
        <f t="shared" ref="G2:G10" si="4">D2*COS($F$1)+E2*SIN($F$1)</f>
        <v>60.907291863943115</v>
      </c>
      <c r="H2">
        <f t="shared" ref="H2:H10" si="5">D2*-SIN($F$1)+E2*COS($F$1)</f>
        <v>-150.01041465955234</v>
      </c>
      <c r="J2">
        <v>88</v>
      </c>
      <c r="K2">
        <v>160</v>
      </c>
      <c r="L2">
        <f t="shared" si="0"/>
        <v>-25.603703703703644</v>
      </c>
      <c r="M2">
        <f t="shared" si="1"/>
        <v>44.643937249351751</v>
      </c>
      <c r="N2" s="4">
        <f t="shared" ref="N2:N28" si="6">L2*COS($F$1)+M2*SIN($F$1)</f>
        <v>-51.134604627167043</v>
      </c>
      <c r="O2" s="4">
        <f t="shared" ref="O2:O28" si="7">L2*-SIN($F$1)+M2*COS($F$1)</f>
        <v>-5.8209093872359361</v>
      </c>
      <c r="P2" s="4">
        <f t="shared" ref="P2:P5" si="8">-N2</f>
        <v>51.134604627167043</v>
      </c>
      <c r="Q2" s="4">
        <f t="shared" ref="Q2:Q5" si="9">-O2</f>
        <v>5.8209093872359361</v>
      </c>
      <c r="R2">
        <v>0</v>
      </c>
    </row>
    <row r="3" spans="1:18">
      <c r="A3" s="1"/>
      <c r="B3" s="1"/>
      <c r="D3">
        <f t="shared" si="2"/>
        <v>-113.60370370370364</v>
      </c>
      <c r="E3">
        <f t="shared" si="3"/>
        <v>-115.35606275064825</v>
      </c>
      <c r="G3">
        <f t="shared" si="4"/>
        <v>60.907291863943115</v>
      </c>
      <c r="H3">
        <f t="shared" si="5"/>
        <v>-150.01041465955234</v>
      </c>
      <c r="J3">
        <v>82</v>
      </c>
      <c r="K3">
        <v>149</v>
      </c>
      <c r="L3">
        <f t="shared" si="0"/>
        <v>-31.603703703703644</v>
      </c>
      <c r="M3">
        <f t="shared" si="1"/>
        <v>33.643937249351751</v>
      </c>
      <c r="N3" s="4">
        <f t="shared" si="6"/>
        <v>-43.411914631550488</v>
      </c>
      <c r="O3" s="4">
        <f t="shared" si="7"/>
        <v>-15.688029495535213</v>
      </c>
      <c r="P3" s="4">
        <f t="shared" si="8"/>
        <v>43.411914631550488</v>
      </c>
      <c r="Q3" s="4">
        <f t="shared" si="9"/>
        <v>15.688029495535213</v>
      </c>
      <c r="R3">
        <v>0</v>
      </c>
    </row>
    <row r="4" spans="1:18">
      <c r="A4" s="1"/>
      <c r="B4" s="1"/>
      <c r="D4">
        <f t="shared" si="2"/>
        <v>-113.60370370370364</v>
      </c>
      <c r="E4">
        <f t="shared" si="3"/>
        <v>-115.35606275064825</v>
      </c>
      <c r="G4">
        <f t="shared" si="4"/>
        <v>60.907291863943115</v>
      </c>
      <c r="H4">
        <f t="shared" si="5"/>
        <v>-150.01041465955234</v>
      </c>
      <c r="J4">
        <v>98</v>
      </c>
      <c r="K4">
        <v>128</v>
      </c>
      <c r="L4">
        <f t="shared" si="0"/>
        <v>-15.603703703703644</v>
      </c>
      <c r="M4">
        <f t="shared" si="1"/>
        <v>12.643937249351751</v>
      </c>
      <c r="N4" s="4">
        <f t="shared" si="6"/>
        <v>-17.791319586234454</v>
      </c>
      <c r="O4" s="4">
        <f t="shared" si="7"/>
        <v>-9.3173851384919093</v>
      </c>
      <c r="P4" s="4">
        <f t="shared" si="8"/>
        <v>17.791319586234454</v>
      </c>
      <c r="Q4" s="4">
        <f t="shared" si="9"/>
        <v>9.3173851384919093</v>
      </c>
      <c r="R4">
        <v>0</v>
      </c>
    </row>
    <row r="5" spans="1:18">
      <c r="A5" s="1"/>
      <c r="B5" s="1"/>
      <c r="D5">
        <f t="shared" si="2"/>
        <v>-113.60370370370364</v>
      </c>
      <c r="E5">
        <f t="shared" si="3"/>
        <v>-115.35606275064825</v>
      </c>
      <c r="G5">
        <f t="shared" si="4"/>
        <v>60.907291863943115</v>
      </c>
      <c r="H5">
        <f t="shared" si="5"/>
        <v>-150.01041465955234</v>
      </c>
      <c r="J5">
        <v>92</v>
      </c>
      <c r="K5">
        <v>118</v>
      </c>
      <c r="L5">
        <f t="shared" si="0"/>
        <v>-21.603703703703644</v>
      </c>
      <c r="M5">
        <f t="shared" si="1"/>
        <v>2.643937249351751</v>
      </c>
      <c r="N5" s="4">
        <f t="shared" si="6"/>
        <v>-10.986797174067434</v>
      </c>
      <c r="O5" s="4">
        <f t="shared" si="7"/>
        <v>-18.788313009736456</v>
      </c>
      <c r="P5" s="4">
        <f t="shared" si="8"/>
        <v>10.986797174067434</v>
      </c>
      <c r="Q5" s="4">
        <f t="shared" si="9"/>
        <v>18.788313009736456</v>
      </c>
      <c r="R5">
        <v>0</v>
      </c>
    </row>
    <row r="6" spans="1:18">
      <c r="A6" s="1"/>
      <c r="B6" s="1"/>
      <c r="D6">
        <f t="shared" si="2"/>
        <v>-113.60370370370364</v>
      </c>
      <c r="E6">
        <f t="shared" si="3"/>
        <v>-115.35606275064825</v>
      </c>
      <c r="G6">
        <f t="shared" si="4"/>
        <v>60.907291863943115</v>
      </c>
      <c r="H6">
        <f t="shared" si="5"/>
        <v>-150.01041465955234</v>
      </c>
      <c r="J6">
        <v>96</v>
      </c>
      <c r="K6">
        <v>104</v>
      </c>
      <c r="L6">
        <f t="shared" si="0"/>
        <v>-17.603703703703644</v>
      </c>
      <c r="M6">
        <f t="shared" si="1"/>
        <v>-11.356062750648249</v>
      </c>
      <c r="N6" s="5">
        <f t="shared" si="6"/>
        <v>3.4523179424450507</v>
      </c>
      <c r="O6" s="5">
        <f t="shared" si="7"/>
        <v>-20.662333994704518</v>
      </c>
      <c r="P6" s="5">
        <f>N6</f>
        <v>3.4523179424450507</v>
      </c>
      <c r="Q6" s="5">
        <f>-O6</f>
        <v>20.662333994704518</v>
      </c>
      <c r="R6">
        <v>1</v>
      </c>
    </row>
    <row r="7" spans="1:18">
      <c r="A7" s="1"/>
      <c r="B7" s="1"/>
      <c r="D7">
        <f t="shared" si="2"/>
        <v>-113.60370370370364</v>
      </c>
      <c r="E7">
        <f t="shared" si="3"/>
        <v>-115.35606275064825</v>
      </c>
      <c r="G7">
        <f t="shared" si="4"/>
        <v>60.907291863943115</v>
      </c>
      <c r="H7">
        <f t="shared" si="5"/>
        <v>-150.01041465955234</v>
      </c>
      <c r="J7">
        <v>104</v>
      </c>
      <c r="K7">
        <v>92</v>
      </c>
      <c r="L7">
        <f t="shared" si="0"/>
        <v>-9.6037037037036441</v>
      </c>
      <c r="M7">
        <f t="shared" si="1"/>
        <v>-23.356062750648249</v>
      </c>
      <c r="N7">
        <f t="shared" si="6"/>
        <v>17.639866840277378</v>
      </c>
      <c r="O7">
        <f t="shared" si="7"/>
        <v>-18.071300171764968</v>
      </c>
      <c r="P7" s="5">
        <f t="shared" ref="P7:P11" si="10">N7</f>
        <v>17.639866840277378</v>
      </c>
      <c r="Q7" s="5">
        <f t="shared" ref="Q7:Q11" si="11">-O7</f>
        <v>18.071300171764968</v>
      </c>
      <c r="R7">
        <v>1</v>
      </c>
    </row>
    <row r="8" spans="1:18">
      <c r="A8" s="1"/>
      <c r="B8" s="1"/>
      <c r="D8">
        <f t="shared" si="2"/>
        <v>-113.60370370370364</v>
      </c>
      <c r="E8">
        <f t="shared" si="3"/>
        <v>-115.35606275064825</v>
      </c>
      <c r="G8">
        <f t="shared" si="4"/>
        <v>60.907291863943115</v>
      </c>
      <c r="H8">
        <f t="shared" si="5"/>
        <v>-150.01041465955234</v>
      </c>
      <c r="J8">
        <v>110</v>
      </c>
      <c r="K8">
        <v>94</v>
      </c>
      <c r="L8">
        <f t="shared" si="0"/>
        <v>-3.6037037037036441</v>
      </c>
      <c r="M8">
        <f t="shared" si="1"/>
        <v>-21.356062750648249</v>
      </c>
      <c r="N8">
        <f t="shared" si="6"/>
        <v>18.180685095706679</v>
      </c>
      <c r="O8">
        <f t="shared" si="7"/>
        <v>-11.769910196958262</v>
      </c>
      <c r="P8" s="5">
        <f t="shared" si="10"/>
        <v>18.180685095706679</v>
      </c>
      <c r="Q8" s="5">
        <f t="shared" si="11"/>
        <v>11.769910196958262</v>
      </c>
      <c r="R8">
        <v>1</v>
      </c>
    </row>
    <row r="9" spans="1:18">
      <c r="A9" s="1" t="s">
        <v>1</v>
      </c>
      <c r="B9" s="1"/>
      <c r="J9">
        <v>117</v>
      </c>
      <c r="K9">
        <v>70</v>
      </c>
      <c r="L9">
        <f t="shared" si="0"/>
        <v>3.3962962962963559</v>
      </c>
      <c r="M9">
        <f t="shared" si="1"/>
        <v>-45.356062750648249</v>
      </c>
      <c r="N9">
        <f t="shared" si="6"/>
        <v>42.990052757878757</v>
      </c>
      <c r="O9">
        <f t="shared" si="7"/>
        <v>-14.851350802125012</v>
      </c>
      <c r="P9" s="5">
        <f t="shared" si="10"/>
        <v>42.990052757878757</v>
      </c>
      <c r="Q9" s="5">
        <f t="shared" si="11"/>
        <v>14.851350802125012</v>
      </c>
      <c r="R9">
        <v>1</v>
      </c>
    </row>
    <row r="10" spans="1:18">
      <c r="A10">
        <v>51.3333333333333</v>
      </c>
      <c r="B10">
        <v>88.486199575371501</v>
      </c>
      <c r="D10">
        <f t="shared" ref="D10:D11" si="12">A10-$A$13</f>
        <v>-62.270370370370344</v>
      </c>
      <c r="E10">
        <f t="shared" ref="E10:E11" si="13">B10-$B$13</f>
        <v>-26.869863175276748</v>
      </c>
      <c r="G10">
        <f t="shared" si="4"/>
        <v>0</v>
      </c>
      <c r="H10">
        <f t="shared" si="5"/>
        <v>-67.820266684238206</v>
      </c>
      <c r="J10">
        <v>128</v>
      </c>
      <c r="K10">
        <v>66</v>
      </c>
      <c r="L10">
        <f t="shared" si="0"/>
        <v>14.396296296296356</v>
      </c>
      <c r="M10">
        <f t="shared" si="1"/>
        <v>-49.356062750648249</v>
      </c>
      <c r="N10">
        <f t="shared" si="6"/>
        <v>51.02083769927895</v>
      </c>
      <c r="O10">
        <f t="shared" si="7"/>
        <v>-6.3362763323989935</v>
      </c>
      <c r="P10" s="5">
        <f t="shared" si="10"/>
        <v>51.02083769927895</v>
      </c>
      <c r="Q10" s="5">
        <f t="shared" si="11"/>
        <v>6.3362763323989935</v>
      </c>
      <c r="R10">
        <v>1</v>
      </c>
    </row>
    <row r="11" spans="1:18">
      <c r="A11">
        <v>175.874074074074</v>
      </c>
      <c r="B11">
        <v>142.225925925925</v>
      </c>
      <c r="C11">
        <f>(B11-B10)/(A11-A10)</f>
        <v>0.43150318547104766</v>
      </c>
      <c r="D11">
        <f t="shared" si="12"/>
        <v>62.270370370370358</v>
      </c>
      <c r="E11">
        <f t="shared" si="13"/>
        <v>26.869863175276748</v>
      </c>
      <c r="G11">
        <f>D11*COS($F$1)+E11*SIN($F$1)</f>
        <v>0</v>
      </c>
      <c r="H11">
        <f>D11*-SIN($F$1)+E11*COS($F$1)</f>
        <v>67.82026668423822</v>
      </c>
      <c r="J11">
        <v>129</v>
      </c>
      <c r="K11">
        <v>51</v>
      </c>
      <c r="L11">
        <f t="shared" si="0"/>
        <v>15.396296296296356</v>
      </c>
      <c r="M11">
        <f t="shared" si="1"/>
        <v>-64.356062750648249</v>
      </c>
      <c r="N11">
        <f t="shared" si="6"/>
        <v>65.189543688076782</v>
      </c>
      <c r="O11">
        <f t="shared" si="7"/>
        <v>-11.360992304770408</v>
      </c>
      <c r="P11" s="5">
        <f t="shared" si="10"/>
        <v>65.189543688076782</v>
      </c>
      <c r="Q11" s="5">
        <f t="shared" si="11"/>
        <v>11.360992304770408</v>
      </c>
      <c r="R11">
        <v>1</v>
      </c>
    </row>
    <row r="12" spans="1:18">
      <c r="C12">
        <f>ATAN(C11)</f>
        <v>0.407365983979466</v>
      </c>
      <c r="J12" s="1"/>
      <c r="K12" s="1"/>
    </row>
    <row r="13" spans="1:18">
      <c r="A13" s="2">
        <f>(A10+A11)/2</f>
        <v>113.60370370370364</v>
      </c>
      <c r="B13" s="2">
        <f>(B10+B11)/2</f>
        <v>115.35606275064825</v>
      </c>
      <c r="C13" s="3">
        <f>C12-PI()/2</f>
        <v>-1.1634303428154307</v>
      </c>
      <c r="J13" s="1"/>
      <c r="K13" s="1"/>
      <c r="N13">
        <f>N1</f>
        <v>-72.145518846200886</v>
      </c>
      <c r="O13">
        <f>N13*-0.0228-12.65</f>
        <v>-11.00508217030662</v>
      </c>
    </row>
    <row r="14" spans="1:18">
      <c r="J14" s="1"/>
      <c r="K14" s="1"/>
      <c r="N14">
        <f>N11</f>
        <v>65.189543688076782</v>
      </c>
      <c r="O14">
        <f>N14*-0.0228-12.65</f>
        <v>-14.136321596088152</v>
      </c>
    </row>
    <row r="15" spans="1:18">
      <c r="J15" s="1"/>
      <c r="K15" s="1"/>
    </row>
    <row r="16" spans="1:18">
      <c r="J16" s="1"/>
      <c r="K16" s="1"/>
    </row>
    <row r="17" spans="10:18">
      <c r="J17" s="1"/>
      <c r="K17" s="1"/>
    </row>
    <row r="18" spans="10:18">
      <c r="J18">
        <v>111</v>
      </c>
      <c r="K18">
        <v>184</v>
      </c>
      <c r="L18">
        <f t="shared" ref="L18:L28" si="14">J18-$A$13</f>
        <v>-2.6037037037036441</v>
      </c>
      <c r="M18">
        <f t="shared" ref="M18:M28" si="15">K18-$B$13</f>
        <v>68.643937249351751</v>
      </c>
      <c r="N18" s="4">
        <f t="shared" si="6"/>
        <v>-64.058205177697204</v>
      </c>
      <c r="O18" s="4">
        <f t="shared" si="7"/>
        <v>24.805558721417018</v>
      </c>
      <c r="P18" s="4">
        <f>-N18</f>
        <v>64.058205177697204</v>
      </c>
      <c r="Q18" s="4">
        <f>O18</f>
        <v>24.805558721417018</v>
      </c>
      <c r="R18">
        <v>2</v>
      </c>
    </row>
    <row r="19" spans="10:18">
      <c r="J19">
        <v>112</v>
      </c>
      <c r="K19">
        <v>173</v>
      </c>
      <c r="L19">
        <f t="shared" si="14"/>
        <v>-1.6037037037036441</v>
      </c>
      <c r="M19">
        <f t="shared" si="15"/>
        <v>57.643937249351751</v>
      </c>
      <c r="N19" s="4">
        <f t="shared" si="6"/>
        <v>-53.562169522697538</v>
      </c>
      <c r="O19" s="4">
        <f t="shared" si="7"/>
        <v>21.365611697264523</v>
      </c>
      <c r="P19" s="4">
        <f t="shared" ref="P19:P23" si="16">-N19</f>
        <v>53.562169522697538</v>
      </c>
      <c r="Q19" s="4">
        <f t="shared" ref="Q19:Q23" si="17">O19</f>
        <v>21.365611697264523</v>
      </c>
      <c r="R19">
        <v>2</v>
      </c>
    </row>
    <row r="20" spans="10:18">
      <c r="J20">
        <v>102</v>
      </c>
      <c r="K20">
        <v>162</v>
      </c>
      <c r="L20">
        <f t="shared" si="14"/>
        <v>-11.603703703703644</v>
      </c>
      <c r="M20">
        <f t="shared" si="15"/>
        <v>46.643937249351751</v>
      </c>
      <c r="N20" s="4">
        <f t="shared" si="6"/>
        <v>-47.424248475299905</v>
      </c>
      <c r="O20" s="4">
        <f t="shared" si="7"/>
        <v>7.8258212551670869</v>
      </c>
      <c r="P20" s="4">
        <f t="shared" si="16"/>
        <v>47.424248475299905</v>
      </c>
      <c r="Q20" s="4">
        <f t="shared" si="17"/>
        <v>7.8258212551670869</v>
      </c>
      <c r="R20">
        <v>2</v>
      </c>
    </row>
    <row r="21" spans="10:18">
      <c r="J21">
        <v>115</v>
      </c>
      <c r="K21">
        <v>148</v>
      </c>
      <c r="L21">
        <f t="shared" si="14"/>
        <v>1.3962962962963559</v>
      </c>
      <c r="M21">
        <f t="shared" si="15"/>
        <v>32.643937249351751</v>
      </c>
      <c r="N21" s="4">
        <f t="shared" si="6"/>
        <v>-29.419403225294836</v>
      </c>
      <c r="O21" s="4">
        <f t="shared" si="7"/>
        <v>14.215308521244882</v>
      </c>
      <c r="P21" s="4">
        <f t="shared" si="16"/>
        <v>29.419403225294836</v>
      </c>
      <c r="Q21" s="4">
        <f t="shared" si="17"/>
        <v>14.215308521244882</v>
      </c>
      <c r="R21">
        <v>2</v>
      </c>
    </row>
    <row r="22" spans="10:18">
      <c r="J22">
        <v>118</v>
      </c>
      <c r="K22">
        <v>136</v>
      </c>
      <c r="L22">
        <f t="shared" si="14"/>
        <v>4.3962962962963559</v>
      </c>
      <c r="M22">
        <f t="shared" si="15"/>
        <v>20.643937249351751</v>
      </c>
      <c r="N22" s="4">
        <f t="shared" si="6"/>
        <v>-17.212815512736167</v>
      </c>
      <c r="O22" s="4">
        <f t="shared" si="7"/>
        <v>12.215504426936738</v>
      </c>
      <c r="P22" s="4">
        <f t="shared" si="16"/>
        <v>17.212815512736167</v>
      </c>
      <c r="Q22" s="4">
        <f t="shared" si="17"/>
        <v>12.215504426936738</v>
      </c>
      <c r="R22">
        <v>2</v>
      </c>
    </row>
    <row r="23" spans="10:18">
      <c r="J23">
        <v>111</v>
      </c>
      <c r="K23">
        <v>127</v>
      </c>
      <c r="L23">
        <f t="shared" si="14"/>
        <v>-2.6037037037036441</v>
      </c>
      <c r="M23">
        <f t="shared" si="15"/>
        <v>11.643937249351751</v>
      </c>
      <c r="N23" s="4">
        <f t="shared" si="6"/>
        <v>-11.722652921073418</v>
      </c>
      <c r="O23" s="4">
        <f t="shared" si="7"/>
        <v>2.2226012092973821</v>
      </c>
      <c r="P23" s="4">
        <f t="shared" si="16"/>
        <v>11.722652921073418</v>
      </c>
      <c r="Q23" s="4">
        <f t="shared" si="17"/>
        <v>2.2226012092973821</v>
      </c>
      <c r="R23">
        <v>2</v>
      </c>
    </row>
    <row r="24" spans="10:18">
      <c r="J24">
        <v>122</v>
      </c>
      <c r="K24">
        <v>109</v>
      </c>
      <c r="L24">
        <f t="shared" si="14"/>
        <v>8.3962962962963559</v>
      </c>
      <c r="M24">
        <f t="shared" si="15"/>
        <v>-6.356062750648249</v>
      </c>
      <c r="N24">
        <f t="shared" si="6"/>
        <v>9.1624781886203408</v>
      </c>
      <c r="O24">
        <f t="shared" si="7"/>
        <v>5.1909843602571772</v>
      </c>
      <c r="P24" s="5">
        <f>N24</f>
        <v>9.1624781886203408</v>
      </c>
      <c r="Q24" s="5">
        <f t="shared" ref="Q24" si="18">O24</f>
        <v>5.1909843602571772</v>
      </c>
      <c r="R24">
        <v>3</v>
      </c>
    </row>
    <row r="25" spans="10:18">
      <c r="J25">
        <v>136</v>
      </c>
      <c r="K25">
        <v>110</v>
      </c>
      <c r="L25">
        <f t="shared" si="14"/>
        <v>22.396296296296356</v>
      </c>
      <c r="M25">
        <f t="shared" si="15"/>
        <v>-5.356062750648249</v>
      </c>
      <c r="N25">
        <f t="shared" si="6"/>
        <v>13.791001923937028</v>
      </c>
      <c r="O25">
        <f t="shared" si="7"/>
        <v>18.44152276560547</v>
      </c>
      <c r="P25" s="5">
        <f t="shared" ref="P25:P29" si="19">N25</f>
        <v>13.791001923937028</v>
      </c>
      <c r="Q25" s="5">
        <f t="shared" ref="Q25:Q29" si="20">O25</f>
        <v>18.44152276560547</v>
      </c>
      <c r="R25">
        <v>3</v>
      </c>
    </row>
    <row r="26" spans="10:18">
      <c r="J26">
        <v>144</v>
      </c>
      <c r="K26">
        <v>103</v>
      </c>
      <c r="L26">
        <f t="shared" si="14"/>
        <v>30.396296296296356</v>
      </c>
      <c r="M26">
        <f t="shared" si="15"/>
        <v>-12.356062750648249</v>
      </c>
      <c r="N26">
        <f t="shared" si="6"/>
        <v>23.387712904521649</v>
      </c>
      <c r="O26">
        <f t="shared" si="7"/>
        <v>23.01351777381868</v>
      </c>
      <c r="P26" s="5">
        <f t="shared" si="19"/>
        <v>23.387712904521649</v>
      </c>
      <c r="Q26" s="5">
        <f t="shared" si="20"/>
        <v>23.01351777381868</v>
      </c>
      <c r="R26">
        <v>3</v>
      </c>
    </row>
    <row r="27" spans="10:18">
      <c r="J27">
        <v>150</v>
      </c>
      <c r="K27">
        <v>89</v>
      </c>
      <c r="L27">
        <f t="shared" si="14"/>
        <v>36.396296296296356</v>
      </c>
      <c r="M27">
        <f t="shared" si="15"/>
        <v>-26.356062750648249</v>
      </c>
      <c r="N27">
        <f t="shared" si="6"/>
        <v>38.6192124951436</v>
      </c>
      <c r="O27">
        <f t="shared" si="7"/>
        <v>22.975831955749697</v>
      </c>
      <c r="P27" s="5">
        <f t="shared" si="19"/>
        <v>38.6192124951436</v>
      </c>
      <c r="Q27" s="5">
        <f t="shared" si="20"/>
        <v>22.975831955749697</v>
      </c>
      <c r="R27">
        <v>3</v>
      </c>
    </row>
    <row r="28" spans="10:18">
      <c r="J28">
        <v>149</v>
      </c>
      <c r="K28">
        <v>75</v>
      </c>
      <c r="L28">
        <f t="shared" si="14"/>
        <v>35.396296296296356</v>
      </c>
      <c r="M28">
        <f t="shared" si="15"/>
        <v>-40.356062750648249</v>
      </c>
      <c r="N28">
        <f t="shared" si="6"/>
        <v>51.077366426382433</v>
      </c>
      <c r="O28">
        <f t="shared" si="7"/>
        <v>16.510973053533924</v>
      </c>
      <c r="P28" s="5">
        <f t="shared" si="19"/>
        <v>51.077366426382433</v>
      </c>
      <c r="Q28" s="5">
        <f t="shared" si="20"/>
        <v>16.510973053533924</v>
      </c>
      <c r="R28">
        <v>3</v>
      </c>
    </row>
    <row r="29" spans="10:18">
      <c r="J29">
        <v>162</v>
      </c>
      <c r="K29">
        <v>69</v>
      </c>
      <c r="L29">
        <f t="shared" ref="L29" si="21">J29-$A$13</f>
        <v>48.396296296296356</v>
      </c>
      <c r="M29">
        <f t="shared" ref="M29" si="22">K29-$B$13</f>
        <v>-46.356062750648249</v>
      </c>
      <c r="N29">
        <f t="shared" ref="N29" si="23">L29*COS($F$1)+M29*SIN($F$1)</f>
        <v>61.736871008791162</v>
      </c>
      <c r="O29">
        <f t="shared" ref="O29" si="24">L29*-SIN($F$1)+M29*COS($F$1)</f>
        <v>26.069998216049562</v>
      </c>
      <c r="P29" s="5">
        <f t="shared" si="19"/>
        <v>61.736871008791162</v>
      </c>
      <c r="Q29" s="5">
        <f t="shared" si="20"/>
        <v>26.069998216049562</v>
      </c>
      <c r="R29">
        <v>3</v>
      </c>
    </row>
    <row r="31" spans="10:18">
      <c r="N31">
        <f>N18</f>
        <v>-64.058205177697204</v>
      </c>
      <c r="O31">
        <f>N31*0.0436+16.331</f>
        <v>13.538062254252402</v>
      </c>
    </row>
    <row r="32" spans="10:18">
      <c r="N32">
        <f>N29</f>
        <v>61.736871008791162</v>
      </c>
      <c r="O32">
        <f>N32*0.0436+16.331</f>
        <v>19.022727575983293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7B0E-62BF-DA4A-A85D-B59A786CFD93}">
  <dimension ref="A1:R31"/>
  <sheetViews>
    <sheetView topLeftCell="G1" zoomScale="91" zoomScaleNormal="100" workbookViewId="0">
      <selection activeCell="N31" sqref="N31:O31"/>
    </sheetView>
  </sheetViews>
  <sheetFormatPr baseColWidth="10" defaultRowHeight="20"/>
  <sheetData>
    <row r="1" spans="1:18">
      <c r="A1" s="1">
        <v>154.582840236686</v>
      </c>
      <c r="B1" s="1">
        <v>289.38017751479202</v>
      </c>
      <c r="D1">
        <f>A1-$A$13</f>
        <v>-47.253451676528499</v>
      </c>
      <c r="E1">
        <f>B1-$B$13</f>
        <v>90.308387125694509</v>
      </c>
      <c r="F1">
        <f>C13</f>
        <v>-2.6595220970521085</v>
      </c>
      <c r="G1">
        <f>D1*COS($F$1)+E1*SIN($F$1)</f>
        <v>0</v>
      </c>
      <c r="H1">
        <f>D1*-SIN($F$1)+E1*COS($F$1)</f>
        <v>-101.92395930589785</v>
      </c>
      <c r="I1" t="s">
        <v>0</v>
      </c>
      <c r="J1" s="1">
        <v>118</v>
      </c>
      <c r="K1" s="1">
        <v>127</v>
      </c>
      <c r="L1">
        <f t="shared" ref="L1:L10" si="0">J1-$A$13</f>
        <v>-83.836291913214495</v>
      </c>
      <c r="M1">
        <f t="shared" ref="M1:M10" si="1">K1-$B$13</f>
        <v>-72.071790389097515</v>
      </c>
      <c r="N1" s="4">
        <f>L1*COS($F$1)+M1*SIN($F$1)</f>
        <v>107.69559232613373</v>
      </c>
      <c r="O1" s="4">
        <f>L1*-SIN($F$1)+M1*COS($F$1)</f>
        <v>24.990522306885254</v>
      </c>
      <c r="P1" s="4">
        <f>N1</f>
        <v>107.69559232613373</v>
      </c>
      <c r="Q1" s="4">
        <f>O1</f>
        <v>24.990522306885254</v>
      </c>
      <c r="R1">
        <v>0</v>
      </c>
    </row>
    <row r="2" spans="1:18">
      <c r="A2" s="1">
        <v>166.209003215434</v>
      </c>
      <c r="B2" s="1">
        <v>262.37942122186399</v>
      </c>
      <c r="D2">
        <f t="shared" ref="D2:D8" si="2">A2-$A$13</f>
        <v>-35.6272886977805</v>
      </c>
      <c r="E2">
        <f t="shared" ref="E2:E8" si="3">B2-$B$13</f>
        <v>63.307630832766478</v>
      </c>
      <c r="G2">
        <f t="shared" ref="G2:G10" si="4">D2*COS($F$1)+E2*SIN($F$1)</f>
        <v>2.2167398831937781</v>
      </c>
      <c r="H2">
        <f t="shared" ref="H2:H10" si="5">D2*-SIN($F$1)+E2*COS($F$1)</f>
        <v>-72.61023265286444</v>
      </c>
      <c r="J2" s="1">
        <v>137</v>
      </c>
      <c r="K2" s="1">
        <v>149</v>
      </c>
      <c r="L2">
        <f t="shared" si="0"/>
        <v>-64.836291913214495</v>
      </c>
      <c r="M2">
        <f t="shared" si="1"/>
        <v>-50.071790389097515</v>
      </c>
      <c r="N2" s="4">
        <f t="shared" ref="N2:N28" si="6">L2*COS($F$1)+M2*SIN($F$1)</f>
        <v>80.661366899292602</v>
      </c>
      <c r="O2" s="4">
        <f t="shared" ref="O2:O28" si="7">L2*-SIN($F$1)+M2*COS($F$1)</f>
        <v>14.306391290712856</v>
      </c>
      <c r="P2" s="4">
        <f t="shared" ref="P2:P5" si="8">N2</f>
        <v>80.661366899292602</v>
      </c>
      <c r="Q2" s="4">
        <f t="shared" ref="Q2:Q5" si="9">O2</f>
        <v>14.306391290712856</v>
      </c>
      <c r="R2">
        <v>0</v>
      </c>
    </row>
    <row r="3" spans="1:18">
      <c r="A3" s="1">
        <v>176.51338199513299</v>
      </c>
      <c r="B3" s="1">
        <v>233.41484184914799</v>
      </c>
      <c r="D3">
        <f t="shared" si="2"/>
        <v>-25.322909918081507</v>
      </c>
      <c r="E3">
        <f t="shared" si="3"/>
        <v>34.343051460050475</v>
      </c>
      <c r="G3">
        <f t="shared" si="4"/>
        <v>6.515086677963664</v>
      </c>
      <c r="H3">
        <f t="shared" si="5"/>
        <v>-42.169284981910309</v>
      </c>
      <c r="J3" s="1">
        <v>160</v>
      </c>
      <c r="K3" s="1">
        <v>146</v>
      </c>
      <c r="L3">
        <f t="shared" si="0"/>
        <v>-41.836291913214495</v>
      </c>
      <c r="M3">
        <f t="shared" si="1"/>
        <v>-53.071790389097515</v>
      </c>
      <c r="N3" s="4">
        <f t="shared" si="6"/>
        <v>61.673362880993068</v>
      </c>
      <c r="O3" s="4">
        <f t="shared" si="7"/>
        <v>27.627641359720659</v>
      </c>
      <c r="P3" s="4">
        <f t="shared" si="8"/>
        <v>61.673362880993068</v>
      </c>
      <c r="Q3" s="4">
        <f t="shared" si="9"/>
        <v>27.627641359720659</v>
      </c>
      <c r="R3">
        <v>0</v>
      </c>
    </row>
    <row r="4" spans="1:18">
      <c r="A4" s="1">
        <v>186.23552374755999</v>
      </c>
      <c r="B4" s="1">
        <v>202.27651268705199</v>
      </c>
      <c r="D4">
        <f t="shared" si="2"/>
        <v>-15.6007681656545</v>
      </c>
      <c r="E4">
        <f t="shared" si="3"/>
        <v>3.2047222979544756</v>
      </c>
      <c r="G4">
        <f t="shared" si="4"/>
        <v>12.337099434541784</v>
      </c>
      <c r="H4">
        <f t="shared" si="5"/>
        <v>-10.072248503076871</v>
      </c>
      <c r="J4" s="1">
        <v>180</v>
      </c>
      <c r="K4" s="1">
        <v>167</v>
      </c>
      <c r="L4">
        <f t="shared" si="0"/>
        <v>-21.836291913214495</v>
      </c>
      <c r="M4">
        <f t="shared" si="1"/>
        <v>-32.071790389097515</v>
      </c>
      <c r="N4" s="4">
        <f t="shared" si="6"/>
        <v>34.21671532943887</v>
      </c>
      <c r="O4" s="4">
        <f t="shared" si="7"/>
        <v>18.293161983251217</v>
      </c>
      <c r="P4" s="4">
        <f t="shared" si="8"/>
        <v>34.21671532943887</v>
      </c>
      <c r="Q4" s="4">
        <f t="shared" si="9"/>
        <v>18.293161983251217</v>
      </c>
      <c r="R4">
        <v>0</v>
      </c>
    </row>
    <row r="5" spans="1:18">
      <c r="A5" s="1">
        <v>206.19653679653601</v>
      </c>
      <c r="B5" s="1">
        <v>177.717748917748</v>
      </c>
      <c r="D5">
        <f t="shared" si="2"/>
        <v>4.3602448833215135</v>
      </c>
      <c r="E5">
        <f t="shared" si="3"/>
        <v>-21.354041471349518</v>
      </c>
      <c r="G5">
        <f t="shared" si="4"/>
        <v>6.0367109761950664</v>
      </c>
      <c r="H5">
        <f t="shared" si="5"/>
        <v>20.941942202014896</v>
      </c>
      <c r="J5" s="1">
        <v>182</v>
      </c>
      <c r="K5" s="1">
        <v>179</v>
      </c>
      <c r="L5">
        <f t="shared" si="0"/>
        <v>-19.836291913214495</v>
      </c>
      <c r="M5">
        <f t="shared" si="1"/>
        <v>-20.071790389097515</v>
      </c>
      <c r="N5" s="4">
        <f t="shared" si="6"/>
        <v>26.881264475083491</v>
      </c>
      <c r="O5" s="4">
        <f t="shared" si="7"/>
        <v>8.5879489117449097</v>
      </c>
      <c r="P5" s="4">
        <f t="shared" si="8"/>
        <v>26.881264475083491</v>
      </c>
      <c r="Q5" s="4">
        <f t="shared" si="9"/>
        <v>8.5879489117449097</v>
      </c>
      <c r="R5">
        <v>0</v>
      </c>
    </row>
    <row r="6" spans="1:18">
      <c r="A6" s="1">
        <v>221.55739644970399</v>
      </c>
      <c r="B6" s="1">
        <v>157.160946745562</v>
      </c>
      <c r="D6">
        <f t="shared" si="2"/>
        <v>19.721104536489491</v>
      </c>
      <c r="E6">
        <f t="shared" si="3"/>
        <v>-41.910843643535515</v>
      </c>
      <c r="G6">
        <f t="shared" si="4"/>
        <v>1.9568596349967748</v>
      </c>
      <c r="H6">
        <f t="shared" si="5"/>
        <v>46.277548329842929</v>
      </c>
      <c r="J6" s="1">
        <v>213</v>
      </c>
      <c r="K6" s="1">
        <v>197</v>
      </c>
      <c r="L6">
        <f t="shared" si="0"/>
        <v>11.163708086785505</v>
      </c>
      <c r="M6">
        <f t="shared" si="1"/>
        <v>-2.0717903890975151</v>
      </c>
      <c r="N6" s="5">
        <f t="shared" si="6"/>
        <v>-8.9309445082740471</v>
      </c>
      <c r="O6" s="5">
        <f t="shared" si="7"/>
        <v>7.0113425143439203</v>
      </c>
      <c r="P6" s="5">
        <f>-N6</f>
        <v>8.9309445082740471</v>
      </c>
      <c r="Q6" s="5">
        <f>O6</f>
        <v>7.0113425143439203</v>
      </c>
      <c r="R6">
        <v>1</v>
      </c>
    </row>
    <row r="7" spans="1:18">
      <c r="A7" s="1">
        <v>233.588339222614</v>
      </c>
      <c r="B7" s="1">
        <v>135.611307420494</v>
      </c>
      <c r="D7">
        <f t="shared" si="2"/>
        <v>31.752047309399501</v>
      </c>
      <c r="E7">
        <f t="shared" si="3"/>
        <v>-63.460482968603515</v>
      </c>
      <c r="G7">
        <f t="shared" si="4"/>
        <v>1.2877314202594619</v>
      </c>
      <c r="H7">
        <f t="shared" si="5"/>
        <v>70.949046186231698</v>
      </c>
      <c r="J7" s="1">
        <v>232</v>
      </c>
      <c r="K7" s="1">
        <v>187</v>
      </c>
      <c r="L7">
        <f t="shared" si="0"/>
        <v>30.163708086785505</v>
      </c>
      <c r="M7">
        <f t="shared" si="1"/>
        <v>-12.071790389097515</v>
      </c>
      <c r="N7">
        <f t="shared" si="6"/>
        <v>-21.12949769527691</v>
      </c>
      <c r="O7">
        <f t="shared" si="7"/>
        <v>24.680391728828052</v>
      </c>
      <c r="P7" s="5">
        <f t="shared" ref="P7:P10" si="10">-N7</f>
        <v>21.12949769527691</v>
      </c>
      <c r="Q7" s="5">
        <f t="shared" ref="Q7:Q10" si="11">O7</f>
        <v>24.680391728828052</v>
      </c>
      <c r="R7">
        <v>1</v>
      </c>
    </row>
    <row r="8" spans="1:18">
      <c r="A8" s="1">
        <v>249.08974358974299</v>
      </c>
      <c r="B8" s="1">
        <v>108.76340326340301</v>
      </c>
      <c r="D8">
        <f t="shared" si="2"/>
        <v>47.253451676528499</v>
      </c>
      <c r="E8">
        <f t="shared" si="3"/>
        <v>-90.308387125694509</v>
      </c>
      <c r="G8">
        <f t="shared" si="4"/>
        <v>0</v>
      </c>
      <c r="H8">
        <f t="shared" si="5"/>
        <v>101.92395930589785</v>
      </c>
      <c r="J8" s="1">
        <v>262</v>
      </c>
      <c r="K8" s="1">
        <v>195</v>
      </c>
      <c r="L8">
        <f t="shared" si="0"/>
        <v>60.163708086785505</v>
      </c>
      <c r="M8">
        <f t="shared" si="1"/>
        <v>-4.0717903890975151</v>
      </c>
      <c r="N8">
        <f t="shared" si="6"/>
        <v>-51.419522221476974</v>
      </c>
      <c r="O8">
        <f t="shared" si="7"/>
        <v>31.500539396012289</v>
      </c>
      <c r="P8" s="5">
        <f t="shared" si="10"/>
        <v>51.419522221476974</v>
      </c>
      <c r="Q8" s="5">
        <f t="shared" si="11"/>
        <v>31.500539396012289</v>
      </c>
      <c r="R8">
        <v>1</v>
      </c>
    </row>
    <row r="9" spans="1:18">
      <c r="A9" s="1" t="s">
        <v>1</v>
      </c>
      <c r="B9" s="1"/>
      <c r="J9" s="1">
        <v>271</v>
      </c>
      <c r="K9" s="1">
        <v>210</v>
      </c>
      <c r="L9">
        <f t="shared" si="0"/>
        <v>69.163708086785505</v>
      </c>
      <c r="M9">
        <f t="shared" si="1"/>
        <v>10.928209610902485</v>
      </c>
      <c r="N9">
        <f t="shared" si="6"/>
        <v>-66.348075523773318</v>
      </c>
      <c r="O9">
        <f t="shared" si="7"/>
        <v>22.382518980346546</v>
      </c>
      <c r="P9" s="5">
        <f t="shared" si="10"/>
        <v>66.348075523773318</v>
      </c>
      <c r="Q9" s="5">
        <f t="shared" si="11"/>
        <v>22.382518980346546</v>
      </c>
      <c r="R9">
        <v>1</v>
      </c>
    </row>
    <row r="10" spans="1:18">
      <c r="A10" s="1">
        <v>154.582840236686</v>
      </c>
      <c r="B10" s="1">
        <v>289.38017751479202</v>
      </c>
      <c r="D10">
        <f t="shared" ref="D10:D11" si="12">A10-$A$13</f>
        <v>-47.253451676528499</v>
      </c>
      <c r="E10">
        <f t="shared" ref="E10:E11" si="13">B10-$B$13</f>
        <v>90.308387125694509</v>
      </c>
      <c r="G10">
        <f t="shared" si="4"/>
        <v>0</v>
      </c>
      <c r="H10">
        <f t="shared" si="5"/>
        <v>-101.92395930589785</v>
      </c>
      <c r="J10" s="1">
        <v>299</v>
      </c>
      <c r="K10" s="1">
        <v>217</v>
      </c>
      <c r="L10">
        <f t="shared" si="0"/>
        <v>97.163708086785505</v>
      </c>
      <c r="M10">
        <f t="shared" si="1"/>
        <v>17.928209610902485</v>
      </c>
      <c r="N10">
        <f t="shared" si="6"/>
        <v>-94.402411528062402</v>
      </c>
      <c r="O10">
        <f t="shared" si="7"/>
        <v>29.161474014748908</v>
      </c>
      <c r="P10" s="5">
        <f t="shared" si="10"/>
        <v>94.402411528062402</v>
      </c>
      <c r="Q10" s="5">
        <f t="shared" si="11"/>
        <v>29.161474014748908</v>
      </c>
      <c r="R10">
        <v>1</v>
      </c>
    </row>
    <row r="11" spans="1:18">
      <c r="A11" s="1">
        <v>249.08974358974299</v>
      </c>
      <c r="B11" s="1">
        <v>108.76340326340301</v>
      </c>
      <c r="C11">
        <f>(B11-B10)/(A11-A10)</f>
        <v>-1.9111490043922452</v>
      </c>
      <c r="D11">
        <f t="shared" si="12"/>
        <v>47.253451676528499</v>
      </c>
      <c r="E11">
        <f t="shared" si="13"/>
        <v>-90.308387125694509</v>
      </c>
      <c r="G11">
        <f>D11*COS($F$1)+E11*SIN($F$1)</f>
        <v>0</v>
      </c>
      <c r="H11">
        <f>D11*-SIN($F$1)+E11*COS($F$1)</f>
        <v>101.92395930589785</v>
      </c>
      <c r="P11" s="5"/>
      <c r="Q11" s="5"/>
    </row>
    <row r="12" spans="1:18">
      <c r="C12">
        <f>ATAN(C11)</f>
        <v>-1.0887257702572122</v>
      </c>
      <c r="J12" s="1"/>
      <c r="K12" s="1"/>
      <c r="N12">
        <f>N1</f>
        <v>107.69559232613373</v>
      </c>
      <c r="O12">
        <f>N12*-0.037+21.109</f>
        <v>17.124263083933055</v>
      </c>
    </row>
    <row r="13" spans="1:18">
      <c r="A13" s="2">
        <f>(A10+A11)/2</f>
        <v>201.8362919132145</v>
      </c>
      <c r="B13" s="2">
        <f>(B10+B11)/2</f>
        <v>199.07179038909752</v>
      </c>
      <c r="C13" s="3">
        <f>C12-PI()/2</f>
        <v>-2.6595220970521085</v>
      </c>
      <c r="J13" s="1"/>
      <c r="K13" s="1"/>
      <c r="N13">
        <f>N10</f>
        <v>-94.402411528062402</v>
      </c>
      <c r="O13">
        <f>N13*-0.037+21.109</f>
        <v>24.601889226538312</v>
      </c>
    </row>
    <row r="14" spans="1:18">
      <c r="J14" s="1"/>
      <c r="K14" s="1"/>
    </row>
    <row r="15" spans="1:18">
      <c r="J15" s="1"/>
      <c r="K15" s="1"/>
    </row>
    <row r="16" spans="1:18">
      <c r="J16" s="1"/>
      <c r="K16" s="1"/>
    </row>
    <row r="17" spans="10:18">
      <c r="J17" s="1"/>
      <c r="K17" s="1"/>
    </row>
    <row r="18" spans="10:18">
      <c r="J18" s="1">
        <v>272</v>
      </c>
      <c r="K18" s="1">
        <v>263</v>
      </c>
      <c r="L18">
        <f t="shared" ref="L18:L28" si="14">J18-$A$13</f>
        <v>70.163708086785505</v>
      </c>
      <c r="M18">
        <f t="shared" ref="M18:M28" si="15">K18-$B$13</f>
        <v>63.928209610902485</v>
      </c>
      <c r="N18" s="4">
        <f t="shared" si="6"/>
        <v>-91.805694553213442</v>
      </c>
      <c r="O18" s="4">
        <f t="shared" si="7"/>
        <v>-24.113821019183398</v>
      </c>
      <c r="P18" s="4">
        <f>-N18</f>
        <v>91.805694553213442</v>
      </c>
      <c r="Q18" s="4">
        <f>-O18</f>
        <v>24.113821019183398</v>
      </c>
      <c r="R18">
        <v>2</v>
      </c>
    </row>
    <row r="19" spans="10:18">
      <c r="J19" s="1">
        <v>249</v>
      </c>
      <c r="K19" s="1">
        <v>245</v>
      </c>
      <c r="L19">
        <f t="shared" si="14"/>
        <v>47.163708086785505</v>
      </c>
      <c r="M19">
        <f t="shared" si="15"/>
        <v>45.928209610902485</v>
      </c>
      <c r="N19" s="4">
        <f t="shared" si="6"/>
        <v>-63.081780627520033</v>
      </c>
      <c r="O19" s="4">
        <f t="shared" si="7"/>
        <v>-18.828296561822839</v>
      </c>
      <c r="P19" s="4">
        <f t="shared" ref="P19:P22" si="16">-N19</f>
        <v>63.081780627520033</v>
      </c>
      <c r="Q19" s="4">
        <f t="shared" ref="Q19:Q22" si="17">-O19</f>
        <v>18.828296561822839</v>
      </c>
      <c r="R19">
        <v>2</v>
      </c>
    </row>
    <row r="20" spans="10:18">
      <c r="J20" s="1">
        <v>237</v>
      </c>
      <c r="K20" s="1">
        <v>249</v>
      </c>
      <c r="L20">
        <f t="shared" si="14"/>
        <v>35.163708086785505</v>
      </c>
      <c r="M20">
        <f t="shared" si="15"/>
        <v>49.928209610902485</v>
      </c>
      <c r="N20" s="4">
        <f t="shared" si="6"/>
        <v>-54.303797071003615</v>
      </c>
      <c r="O20" s="4">
        <f t="shared" si="7"/>
        <v>-27.93582118059425</v>
      </c>
      <c r="P20" s="4">
        <f t="shared" si="16"/>
        <v>54.303797071003615</v>
      </c>
      <c r="Q20" s="4">
        <f t="shared" si="17"/>
        <v>27.93582118059425</v>
      </c>
      <c r="R20">
        <v>2</v>
      </c>
    </row>
    <row r="21" spans="10:18">
      <c r="J21" s="1">
        <v>209</v>
      </c>
      <c r="K21" s="1">
        <v>218</v>
      </c>
      <c r="L21">
        <f t="shared" si="14"/>
        <v>7.1637080867855047</v>
      </c>
      <c r="M21">
        <f t="shared" si="15"/>
        <v>18.928209610902485</v>
      </c>
      <c r="N21" s="4">
        <f t="shared" si="6"/>
        <v>-15.122706886835838</v>
      </c>
      <c r="O21" s="4">
        <f t="shared" si="7"/>
        <v>-13.449891042004214</v>
      </c>
      <c r="P21" s="4">
        <f t="shared" si="16"/>
        <v>15.122706886835838</v>
      </c>
      <c r="Q21" s="4">
        <f t="shared" si="17"/>
        <v>13.449891042004214</v>
      </c>
      <c r="R21">
        <v>2</v>
      </c>
    </row>
    <row r="22" spans="10:18">
      <c r="J22" s="1">
        <v>194</v>
      </c>
      <c r="K22" s="1">
        <v>225</v>
      </c>
      <c r="L22">
        <f t="shared" si="14"/>
        <v>-7.8362919132144953</v>
      </c>
      <c r="M22">
        <f t="shared" si="15"/>
        <v>25.928209610902485</v>
      </c>
      <c r="N22" s="4">
        <f t="shared" si="6"/>
        <v>-5.0774569561802076</v>
      </c>
      <c r="O22" s="4">
        <f t="shared" si="7"/>
        <v>-26.606370579884512</v>
      </c>
      <c r="P22" s="4">
        <f t="shared" si="16"/>
        <v>5.0774569561802076</v>
      </c>
      <c r="Q22" s="4">
        <f t="shared" si="17"/>
        <v>26.606370579884512</v>
      </c>
      <c r="R22">
        <v>2</v>
      </c>
    </row>
    <row r="23" spans="10:18">
      <c r="J23" s="1">
        <v>171</v>
      </c>
      <c r="K23" s="1">
        <v>216</v>
      </c>
      <c r="L23">
        <f t="shared" si="14"/>
        <v>-30.836291913214495</v>
      </c>
      <c r="M23">
        <f t="shared" si="15"/>
        <v>16.928209610902485</v>
      </c>
      <c r="N23" s="5">
        <f t="shared" si="6"/>
        <v>19.473924152058686</v>
      </c>
      <c r="O23" s="5">
        <f t="shared" si="7"/>
        <v>-29.295178062396111</v>
      </c>
      <c r="P23" s="5">
        <f>N23</f>
        <v>19.473924152058686</v>
      </c>
      <c r="Q23" s="5">
        <f>-O23</f>
        <v>29.295178062396111</v>
      </c>
      <c r="R23">
        <v>3</v>
      </c>
    </row>
    <row r="24" spans="10:18">
      <c r="J24" s="1">
        <v>158</v>
      </c>
      <c r="K24" s="1">
        <v>203</v>
      </c>
      <c r="L24">
        <f t="shared" si="14"/>
        <v>-43.836291913214495</v>
      </c>
      <c r="M24">
        <f t="shared" si="15"/>
        <v>3.9282096109024849</v>
      </c>
      <c r="N24">
        <f t="shared" si="6"/>
        <v>37.019395468197196</v>
      </c>
      <c r="O24">
        <f t="shared" si="7"/>
        <v>-23.803690441126186</v>
      </c>
      <c r="P24" s="5">
        <f t="shared" ref="P24:P28" si="18">N24</f>
        <v>37.019395468197196</v>
      </c>
      <c r="Q24" s="5">
        <f t="shared" ref="Q24:Q28" si="19">-O24</f>
        <v>23.803690441126186</v>
      </c>
      <c r="R24">
        <v>3</v>
      </c>
    </row>
    <row r="25" spans="10:18">
      <c r="J25" s="1">
        <v>158</v>
      </c>
      <c r="K25" s="1">
        <v>194</v>
      </c>
      <c r="L25">
        <f t="shared" si="14"/>
        <v>-43.836291913214495</v>
      </c>
      <c r="M25">
        <f t="shared" si="15"/>
        <v>-5.0717903890975151</v>
      </c>
      <c r="N25">
        <f t="shared" si="6"/>
        <v>41.191928285651706</v>
      </c>
      <c r="O25">
        <f t="shared" si="7"/>
        <v>-15.829358501254037</v>
      </c>
      <c r="P25" s="5">
        <f t="shared" si="18"/>
        <v>41.191928285651706</v>
      </c>
      <c r="Q25" s="5">
        <f t="shared" si="19"/>
        <v>15.829358501254037</v>
      </c>
      <c r="R25">
        <v>3</v>
      </c>
    </row>
    <row r="26" spans="10:18">
      <c r="J26" s="1">
        <v>124</v>
      </c>
      <c r="K26" s="1">
        <v>186</v>
      </c>
      <c r="L26">
        <f t="shared" si="14"/>
        <v>-77.836291913214495</v>
      </c>
      <c r="M26">
        <f t="shared" si="15"/>
        <v>-13.071790389097515</v>
      </c>
      <c r="N26">
        <f t="shared" si="6"/>
        <v>75.02610034068384</v>
      </c>
      <c r="O26">
        <f t="shared" si="7"/>
        <v>-24.503965198418051</v>
      </c>
      <c r="P26" s="5">
        <f t="shared" si="18"/>
        <v>75.02610034068384</v>
      </c>
      <c r="Q26" s="5">
        <f t="shared" si="19"/>
        <v>24.503965198418051</v>
      </c>
      <c r="R26">
        <v>3</v>
      </c>
    </row>
    <row r="27" spans="10:18">
      <c r="J27" s="1">
        <v>121</v>
      </c>
      <c r="K27" s="1">
        <v>181</v>
      </c>
      <c r="L27">
        <f t="shared" si="14"/>
        <v>-80.836291913214495</v>
      </c>
      <c r="M27">
        <f t="shared" si="15"/>
        <v>-18.071790389097515</v>
      </c>
      <c r="N27">
        <f t="shared" si="6"/>
        <v>80.002284774782623</v>
      </c>
      <c r="O27">
        <f t="shared" si="7"/>
        <v>-21.464625059862804</v>
      </c>
      <c r="P27" s="5">
        <f t="shared" si="18"/>
        <v>80.002284774782623</v>
      </c>
      <c r="Q27" s="5">
        <f t="shared" si="19"/>
        <v>21.464625059862804</v>
      </c>
      <c r="R27">
        <v>3</v>
      </c>
    </row>
    <row r="28" spans="10:18">
      <c r="J28" s="1">
        <v>94</v>
      </c>
      <c r="K28" s="1">
        <v>169</v>
      </c>
      <c r="L28">
        <f t="shared" si="14"/>
        <v>-107.8362919132145</v>
      </c>
      <c r="M28">
        <f t="shared" si="15"/>
        <v>-30.071790389097515</v>
      </c>
      <c r="N28">
        <f t="shared" si="6"/>
        <v>109.48865768433841</v>
      </c>
      <c r="O28">
        <f t="shared" si="7"/>
        <v>-23.349780925730133</v>
      </c>
      <c r="P28" s="5">
        <f t="shared" si="18"/>
        <v>109.48865768433841</v>
      </c>
      <c r="Q28" s="5">
        <f t="shared" si="19"/>
        <v>23.349780925730133</v>
      </c>
      <c r="R28">
        <v>3</v>
      </c>
    </row>
    <row r="29" spans="10:18">
      <c r="P29" s="5"/>
      <c r="Q29" s="5"/>
    </row>
    <row r="30" spans="10:18">
      <c r="N30">
        <f>N18</f>
        <v>-91.805694553213442</v>
      </c>
      <c r="O30">
        <f>N30*0.0012-22.667</f>
        <v>-22.777166833463859</v>
      </c>
    </row>
    <row r="31" spans="10:18">
      <c r="N31">
        <f>N28</f>
        <v>109.48865768433841</v>
      </c>
      <c r="O31">
        <f>N31*0.0012-22.667</f>
        <v>-22.535613610778796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Control_0004-0009_af1</vt:lpstr>
      <vt:lpstr>Cont0004-0002_af2</vt:lpstr>
      <vt:lpstr>COL_0005-0012_af3</vt:lpstr>
      <vt:lpstr>COL_MOCK_0001-0004_af4</vt:lpstr>
      <vt:lpstr>COL_MOCK_0002-0006_af5</vt:lpstr>
      <vt:lpstr>0002-0015_af6</vt:lpstr>
      <vt:lpstr>COL_EGGARR_0002-0010_af8</vt:lpstr>
      <vt:lpstr>COL_EGGARR_0003-0013_af9</vt:lpstr>
      <vt:lpstr>COL_MOCK_0011-0047_af10</vt:lpstr>
      <vt:lpstr>NON0001-00210</vt:lpstr>
      <vt:lpstr>COL_0007-0017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Motohiro Fujiwara</dc:creator>
  <cp:lastModifiedBy>Motohiro Fujiwara</cp:lastModifiedBy>
  <dcterms:created xsi:type="dcterms:W3CDTF">2021-11-30T00:26:00Z</dcterms:created>
  <dcterms:modified xsi:type="dcterms:W3CDTF">2022-02-24T07:22:27Z</dcterms:modified>
</cp:coreProperties>
</file>