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ujiwara/Dropbox/維管束論文別館/boundary_quantification/"/>
    </mc:Choice>
  </mc:AlternateContent>
  <xr:revisionPtr revIDLastSave="0" documentId="13_ncr:1_{DEED9235-ADB1-5947-9163-F91122D1BE15}" xr6:coauthVersionLast="47" xr6:coauthVersionMax="47" xr10:uidLastSave="{00000000-0000-0000-0000-000000000000}"/>
  <bookViews>
    <workbookView xWindow="4920" yWindow="1040" windowWidth="27900" windowHeight="16940" xr2:uid="{72F843DB-B4D8-8A48-B4C7-480008C3ECFA}"/>
  </bookViews>
  <sheets>
    <sheet name="symmetr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0" i="1" l="1"/>
  <c r="I37" i="1"/>
  <c r="H40" i="1"/>
  <c r="H37" i="1"/>
  <c r="G40" i="1"/>
  <c r="G39" i="1"/>
  <c r="G37" i="1"/>
  <c r="G36" i="1"/>
  <c r="K14" i="1"/>
  <c r="K15" i="1" s="1"/>
  <c r="L10" i="1"/>
  <c r="N7" i="1" s="1"/>
  <c r="K10" i="1"/>
  <c r="M7" i="1" l="1"/>
  <c r="N10" i="1" s="1"/>
  <c r="A37" i="1" s="1"/>
  <c r="D13" i="1"/>
  <c r="M4" i="1"/>
  <c r="N4" i="1"/>
  <c r="K17" i="1" l="1"/>
  <c r="D4" i="1"/>
  <c r="C12" i="1"/>
  <c r="D24" i="1" l="1"/>
  <c r="D11" i="1"/>
  <c r="C11" i="1"/>
  <c r="E11" i="1" s="1"/>
  <c r="F11" i="1"/>
  <c r="D10" i="1"/>
  <c r="C22" i="1"/>
  <c r="D23" i="1"/>
  <c r="D29" i="1"/>
  <c r="D21" i="1"/>
  <c r="C29" i="1"/>
  <c r="C21" i="1"/>
  <c r="C8" i="1"/>
  <c r="D8" i="1"/>
  <c r="D28" i="1"/>
  <c r="D7" i="1"/>
  <c r="C23" i="1"/>
  <c r="D9" i="1"/>
  <c r="C28" i="1"/>
  <c r="C10" i="1"/>
  <c r="D22" i="1"/>
  <c r="C30" i="1"/>
  <c r="D27" i="1"/>
  <c r="C27" i="1"/>
  <c r="C6" i="1"/>
  <c r="D26" i="1"/>
  <c r="D5" i="1"/>
  <c r="C26" i="1"/>
  <c r="C13" i="1"/>
  <c r="E13" i="1" s="1"/>
  <c r="C5" i="1"/>
  <c r="C4" i="1"/>
  <c r="D25" i="1"/>
  <c r="D12" i="1"/>
  <c r="F12" i="1" s="1"/>
  <c r="C24" i="1"/>
  <c r="D30" i="1"/>
  <c r="C9" i="1"/>
  <c r="C7" i="1"/>
  <c r="D6" i="1"/>
  <c r="C25" i="1"/>
  <c r="E25" i="1" l="1"/>
  <c r="F25" i="1"/>
  <c r="E27" i="1"/>
  <c r="F27" i="1"/>
  <c r="F7" i="1"/>
  <c r="E7" i="1"/>
  <c r="F6" i="1"/>
  <c r="E6" i="1"/>
  <c r="E24" i="1"/>
  <c r="F24" i="1"/>
  <c r="E4" i="1"/>
  <c r="G4" i="1" s="1"/>
  <c r="F4" i="1"/>
  <c r="E22" i="1"/>
  <c r="F22" i="1"/>
  <c r="E8" i="1"/>
  <c r="F8" i="1"/>
  <c r="E23" i="1"/>
  <c r="F23" i="1"/>
  <c r="E29" i="1"/>
  <c r="F29" i="1"/>
  <c r="E12" i="1"/>
  <c r="E9" i="1"/>
  <c r="F9" i="1"/>
  <c r="E21" i="1"/>
  <c r="G21" i="1" s="1"/>
  <c r="F21" i="1"/>
  <c r="E30" i="1"/>
  <c r="G30" i="1" s="1"/>
  <c r="F30" i="1"/>
  <c r="E5" i="1"/>
  <c r="F5" i="1"/>
  <c r="F13" i="1"/>
  <c r="G13" i="1"/>
  <c r="F10" i="1"/>
  <c r="E10" i="1"/>
  <c r="E26" i="1"/>
  <c r="F26" i="1"/>
  <c r="F28" i="1"/>
  <c r="E28" i="1"/>
  <c r="E36" i="1" l="1"/>
  <c r="E39" i="1"/>
  <c r="H13" i="1"/>
  <c r="H21" i="1"/>
  <c r="C37" i="1"/>
  <c r="C40" i="1"/>
  <c r="E40" i="1"/>
  <c r="H30" i="1"/>
  <c r="E37" i="1"/>
  <c r="C36" i="1"/>
  <c r="H4" i="1"/>
  <c r="C39" i="1"/>
  <c r="D40" i="1" l="1"/>
  <c r="D37" i="1"/>
  <c r="D36" i="1"/>
  <c r="D39" i="1"/>
  <c r="F40" i="1"/>
  <c r="F37" i="1"/>
  <c r="F36" i="1"/>
  <c r="F39" i="1"/>
</calcChain>
</file>

<file path=xl/sharedStrings.xml><?xml version="1.0" encoding="utf-8"?>
<sst xmlns="http://schemas.openxmlformats.org/spreadsheetml/2006/main" count="55" uniqueCount="26">
  <si>
    <t>upside</t>
    <phoneticPr fontId="2"/>
  </si>
  <si>
    <t>x</t>
    <phoneticPr fontId="2"/>
  </si>
  <si>
    <t>y</t>
    <phoneticPr fontId="2"/>
  </si>
  <si>
    <t>pse cells geometric center</t>
    <phoneticPr fontId="2"/>
  </si>
  <si>
    <t>downside</t>
    <phoneticPr fontId="2"/>
  </si>
  <si>
    <t>origin point</t>
    <phoneticPr fontId="2"/>
  </si>
  <si>
    <t>angle</t>
  </si>
  <si>
    <t>PSE-PSE line</t>
    <phoneticPr fontId="2"/>
  </si>
  <si>
    <t>x_transration</t>
    <phoneticPr fontId="2"/>
  </si>
  <si>
    <t>y_transration</t>
    <phoneticPr fontId="2"/>
  </si>
  <si>
    <t>x_rotation</t>
    <phoneticPr fontId="2"/>
  </si>
  <si>
    <t>y_rotation</t>
    <phoneticPr fontId="2"/>
  </si>
  <si>
    <t>oneside</t>
    <phoneticPr fontId="2"/>
  </si>
  <si>
    <t>otherside</t>
    <phoneticPr fontId="2"/>
  </si>
  <si>
    <t>y=ax+b</t>
    <phoneticPr fontId="2"/>
  </si>
  <si>
    <t>xylem-procambium boundary coordinate</t>
    <phoneticPr fontId="2"/>
  </si>
  <si>
    <t>boundary landmark</t>
    <phoneticPr fontId="2"/>
  </si>
  <si>
    <t>d1</t>
    <phoneticPr fontId="2"/>
  </si>
  <si>
    <t>d2</t>
    <phoneticPr fontId="2"/>
  </si>
  <si>
    <t>d3</t>
    <phoneticPr fontId="2"/>
  </si>
  <si>
    <t>d4</t>
    <phoneticPr fontId="2"/>
  </si>
  <si>
    <t>x-axis</t>
    <phoneticPr fontId="2"/>
  </si>
  <si>
    <t>y-axis</t>
    <phoneticPr fontId="2"/>
  </si>
  <si>
    <t>normalize</t>
    <phoneticPr fontId="2"/>
  </si>
  <si>
    <t>length</t>
    <phoneticPr fontId="2"/>
  </si>
  <si>
    <t>symmetry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</si>
</sst>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2"/>
      <color theme="4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applyFill="1" applyBorder="1">
      <alignment vertical="center"/>
    </xf>
    <xf numFmtId="0" fontId="0" fillId="0" borderId="6" xfId="0" applyFill="1" applyBorder="1">
      <alignment vertical="center"/>
    </xf>
    <xf numFmtId="0" fontId="4" fillId="0" borderId="9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" xfId="0" applyBorder="1">
      <alignment vertical="center"/>
    </xf>
    <xf numFmtId="0" fontId="0" fillId="0" borderId="13" xfId="0" applyBorder="1">
      <alignment vertical="center"/>
    </xf>
    <xf numFmtId="0" fontId="3" fillId="0" borderId="13" xfId="0" applyFont="1" applyBorder="1">
      <alignment vertical="center"/>
    </xf>
    <xf numFmtId="0" fontId="4" fillId="0" borderId="14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8" xfId="0" applyFont="1" applyBorder="1">
      <alignment vertical="center"/>
    </xf>
    <xf numFmtId="0" fontId="1" fillId="0" borderId="9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symmetry!$A$2</c:f>
              <c:strCache>
                <c:ptCount val="1"/>
                <c:pt idx="0">
                  <c:v>oneside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321055389851126"/>
                  <c:y val="0.295656835268472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symmetry!$E$4:$E$15</c:f>
              <c:numCache>
                <c:formatCode>General</c:formatCode>
                <c:ptCount val="12"/>
                <c:pt idx="0">
                  <c:v>-98.70644518802419</c:v>
                </c:pt>
                <c:pt idx="1">
                  <c:v>-73.780054688549924</c:v>
                </c:pt>
                <c:pt idx="2">
                  <c:v>-58.836751785141288</c:v>
                </c:pt>
                <c:pt idx="3">
                  <c:v>-28.449617764469078</c:v>
                </c:pt>
                <c:pt idx="4">
                  <c:v>-15.168636311458435</c:v>
                </c:pt>
                <c:pt idx="5">
                  <c:v>17.694147188910108</c:v>
                </c:pt>
                <c:pt idx="6">
                  <c:v>35.408066691557849</c:v>
                </c:pt>
                <c:pt idx="7">
                  <c:v>60.030573723539021</c:v>
                </c:pt>
                <c:pt idx="8">
                  <c:v>79.545381888405828</c:v>
                </c:pt>
                <c:pt idx="9">
                  <c:v>104.16788892038699</c:v>
                </c:pt>
              </c:numCache>
            </c:numRef>
          </c:xVal>
          <c:yVal>
            <c:numRef>
              <c:f>symmetry!$F$4:$F$15</c:f>
              <c:numCache>
                <c:formatCode>General</c:formatCode>
                <c:ptCount val="12"/>
                <c:pt idx="0">
                  <c:v>8.3876754593791425</c:v>
                </c:pt>
                <c:pt idx="1">
                  <c:v>6.4706317280785246</c:v>
                </c:pt>
                <c:pt idx="2">
                  <c:v>22.893107130312472</c:v>
                </c:pt>
                <c:pt idx="3">
                  <c:v>24.16671853482562</c:v>
                </c:pt>
                <c:pt idx="4">
                  <c:v>9.5853766334508599</c:v>
                </c:pt>
                <c:pt idx="5">
                  <c:v>18.531742410005332</c:v>
                </c:pt>
                <c:pt idx="6">
                  <c:v>12.034277069296232</c:v>
                </c:pt>
                <c:pt idx="7">
                  <c:v>21.293442661294115</c:v>
                </c:pt>
                <c:pt idx="8">
                  <c:v>11.086961275015669</c:v>
                </c:pt>
                <c:pt idx="9">
                  <c:v>20.346126867013552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38-C148-B4E9-D03854DBD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14575"/>
        <c:axId val="1029049663"/>
      </c:scatterChart>
      <c:valAx>
        <c:axId val="132311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9049663"/>
        <c:crosses val="autoZero"/>
        <c:crossBetween val="midCat"/>
      </c:valAx>
      <c:valAx>
        <c:axId val="102904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11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symmetry!$A$19</c:f>
              <c:strCache>
                <c:ptCount val="1"/>
                <c:pt idx="0">
                  <c:v>otherside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8332274480359883E-2"/>
                  <c:y val="0.24995399451473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symmetry!$E$21:$E$32</c:f>
              <c:numCache>
                <c:formatCode>General</c:formatCode>
                <c:ptCount val="12"/>
                <c:pt idx="0">
                  <c:v>-92.137406517985127</c:v>
                </c:pt>
                <c:pt idx="1">
                  <c:v>-65.919571918097063</c:v>
                </c:pt>
                <c:pt idx="2">
                  <c:v>-58.08150129038372</c:v>
                </c:pt>
                <c:pt idx="3">
                  <c:v>-21.82250155988924</c:v>
                </c:pt>
                <c:pt idx="4">
                  <c:v>-15.646752382573876</c:v>
                </c:pt>
                <c:pt idx="5">
                  <c:v>13.194215256781906</c:v>
                </c:pt>
                <c:pt idx="6">
                  <c:v>36.06499481313449</c:v>
                </c:pt>
                <c:pt idx="7">
                  <c:v>59.905502306507138</c:v>
                </c:pt>
                <c:pt idx="8">
                  <c:v>77.109977247349619</c:v>
                </c:pt>
                <c:pt idx="9">
                  <c:v>97.55426851059633</c:v>
                </c:pt>
              </c:numCache>
            </c:numRef>
          </c:xVal>
          <c:yVal>
            <c:numRef>
              <c:f>symmetry!$F$21:$F$32</c:f>
              <c:numCache>
                <c:formatCode>General</c:formatCode>
                <c:ptCount val="12"/>
                <c:pt idx="0">
                  <c:v>-42.345427451358844</c:v>
                </c:pt>
                <c:pt idx="1">
                  <c:v>-35.81663361995993</c:v>
                </c:pt>
                <c:pt idx="2">
                  <c:v>-14.755659073776719</c:v>
                </c:pt>
                <c:pt idx="3">
                  <c:v>-12.248681103390563</c:v>
                </c:pt>
                <c:pt idx="4">
                  <c:v>-22.191523860816059</c:v>
                </c:pt>
                <c:pt idx="5">
                  <c:v>-23.286323214868005</c:v>
                </c:pt>
                <c:pt idx="6">
                  <c:v>-15.416924096464836</c:v>
                </c:pt>
                <c:pt idx="7">
                  <c:v>-26.758449675435372</c:v>
                </c:pt>
                <c:pt idx="8">
                  <c:v>-21.101061407875587</c:v>
                </c:pt>
                <c:pt idx="9">
                  <c:v>-26.003199180677804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B4-1243-B9B9-F826432E4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114575"/>
        <c:axId val="1029049663"/>
      </c:scatterChart>
      <c:valAx>
        <c:axId val="132311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9049663"/>
        <c:crosses val="autoZero"/>
        <c:crossBetween val="midCat"/>
      </c:valAx>
      <c:valAx>
        <c:axId val="102904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11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412750</xdr:colOff>
      <xdr:row>10</xdr:row>
      <xdr:rowOff>228600</xdr:rowOff>
    </xdr:from>
    <xdr:to>
      <xdr:col>19</xdr:col>
      <xdr:colOff>419100</xdr:colOff>
      <xdr:row>19</xdr:row>
      <xdr:rowOff>190500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24A46D25-0A30-C9EB-B7CA-3D1C30022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685800</xdr:colOff>
      <xdr:row>21</xdr:row>
      <xdr:rowOff>114300</xdr:rowOff>
    </xdr:from>
    <xdr:to>
      <xdr:col>18</xdr:col>
      <xdr:colOff>692150</xdr:colOff>
      <xdr:row>30</xdr:row>
      <xdr:rowOff>88900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24D628E2-DE5E-814C-9A3B-D4D2C2B2A8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1F4D9-5957-C645-915E-83FB2D7C8E6A}">
  <dimension ref="A1:N40"/>
  <sheetViews>
    <sheetView tabSelected="1" workbookViewId="0">
      <selection activeCell="J19" sqref="J19"/>
    </sheetView>
  </sheetViews>
  <sheetFormatPr baseColWidth="10" defaultRowHeight="20"/>
  <cols>
    <col min="11" max="11" width="11.42578125" customWidth="1"/>
    <col min="13" max="13" width="11.85546875" customWidth="1"/>
  </cols>
  <sheetData>
    <row r="1" spans="1:14">
      <c r="A1" t="s">
        <v>15</v>
      </c>
      <c r="K1" s="13" t="s">
        <v>3</v>
      </c>
      <c r="L1" s="14"/>
      <c r="M1" s="14"/>
      <c r="N1" s="15"/>
    </row>
    <row r="2" spans="1:14">
      <c r="A2" t="s">
        <v>12</v>
      </c>
      <c r="G2" t="s">
        <v>16</v>
      </c>
      <c r="K2" s="4" t="s">
        <v>0</v>
      </c>
      <c r="L2" s="6"/>
      <c r="M2" s="5"/>
      <c r="N2" s="6"/>
    </row>
    <row r="3" spans="1:14">
      <c r="A3" s="13" t="s">
        <v>1</v>
      </c>
      <c r="B3" s="15" t="s">
        <v>2</v>
      </c>
      <c r="C3" s="13" t="s">
        <v>8</v>
      </c>
      <c r="D3" s="15" t="s">
        <v>9</v>
      </c>
      <c r="E3" s="13" t="s">
        <v>10</v>
      </c>
      <c r="F3" s="15" t="s">
        <v>11</v>
      </c>
      <c r="G3" s="14" t="s">
        <v>1</v>
      </c>
      <c r="H3" s="15" t="s">
        <v>2</v>
      </c>
      <c r="K3" s="4" t="s">
        <v>1</v>
      </c>
      <c r="L3" s="6" t="s">
        <v>2</v>
      </c>
      <c r="M3" s="10" t="s">
        <v>1</v>
      </c>
      <c r="N3" s="11" t="s">
        <v>2</v>
      </c>
    </row>
    <row r="4" spans="1:14">
      <c r="A4" s="4">
        <v>94</v>
      </c>
      <c r="B4" s="5">
        <v>248</v>
      </c>
      <c r="C4" s="4">
        <f>A4-$K$10</f>
        <v>-94.87431872683652</v>
      </c>
      <c r="D4" s="6">
        <f>B4-$L$10</f>
        <v>28.498755541021978</v>
      </c>
      <c r="E4" s="4">
        <f>C4*COS($K$17)+D4*SIN($K$17)</f>
        <v>-98.70644518802419</v>
      </c>
      <c r="F4" s="6">
        <f>C4*-SIN($K$17)+D4*COS($K$17)</f>
        <v>8.3876754593791425</v>
      </c>
      <c r="G4" s="5">
        <f>E4</f>
        <v>-98.70644518802419</v>
      </c>
      <c r="H4" s="6">
        <f>G4*0.0288+15.417</f>
        <v>12.574254378584904</v>
      </c>
      <c r="I4" t="s">
        <v>17</v>
      </c>
      <c r="K4" s="4">
        <v>170.15151515151501</v>
      </c>
      <c r="L4" s="6">
        <v>130.36489898989899</v>
      </c>
      <c r="M4" s="5">
        <f>K4-$K$10</f>
        <v>-18.722803575321507</v>
      </c>
      <c r="N4" s="6">
        <f>L4-$L$10</f>
        <v>-89.136345469079032</v>
      </c>
    </row>
    <row r="5" spans="1:14">
      <c r="A5" s="4">
        <v>118</v>
      </c>
      <c r="B5" s="5">
        <v>241</v>
      </c>
      <c r="C5" s="4">
        <f>A5-$K$10</f>
        <v>-70.87431872683652</v>
      </c>
      <c r="D5" s="6">
        <f>B5-$L$10</f>
        <v>21.498755541021978</v>
      </c>
      <c r="E5" s="4">
        <f>C5*COS($K$17)+D5*SIN($K$17)</f>
        <v>-73.780054688549924</v>
      </c>
      <c r="F5" s="6">
        <f>C5*-SIN($K$17)+D5*COS($K$17)</f>
        <v>6.4706317280785246</v>
      </c>
      <c r="G5" s="5"/>
      <c r="H5" s="6"/>
      <c r="K5" s="4" t="s">
        <v>4</v>
      </c>
      <c r="L5" s="6"/>
      <c r="M5" s="5"/>
      <c r="N5" s="6"/>
    </row>
    <row r="6" spans="1:14">
      <c r="A6" s="4">
        <v>136</v>
      </c>
      <c r="B6" s="5">
        <v>254</v>
      </c>
      <c r="C6" s="4">
        <f>A6-$K$10</f>
        <v>-52.87431872683652</v>
      </c>
      <c r="D6" s="6">
        <f>B6-$L$10</f>
        <v>34.498755541021978</v>
      </c>
      <c r="E6" s="4">
        <f>C6*COS($K$17)+D6*SIN($K$17)</f>
        <v>-58.836751785141288</v>
      </c>
      <c r="F6" s="6">
        <f>C6*-SIN($K$17)+D6*COS($K$17)</f>
        <v>22.893107130312472</v>
      </c>
      <c r="G6" s="5"/>
      <c r="H6" s="6"/>
      <c r="K6" s="4" t="s">
        <v>1</v>
      </c>
      <c r="L6" s="6" t="s">
        <v>2</v>
      </c>
      <c r="M6" s="5" t="s">
        <v>1</v>
      </c>
      <c r="N6" s="6" t="s">
        <v>2</v>
      </c>
    </row>
    <row r="7" spans="1:14">
      <c r="A7" s="4">
        <v>166</v>
      </c>
      <c r="B7" s="5">
        <v>249</v>
      </c>
      <c r="C7" s="4">
        <f>A7-$K$10</f>
        <v>-22.87431872683652</v>
      </c>
      <c r="D7" s="6">
        <f>B7-$L$10</f>
        <v>29.498755541021978</v>
      </c>
      <c r="E7" s="4">
        <f>C7*COS($K$17)+D7*SIN($K$17)</f>
        <v>-28.449617764469078</v>
      </c>
      <c r="F7" s="6">
        <f>C7*-SIN($K$17)+D7*COS($K$17)</f>
        <v>24.16671853482562</v>
      </c>
      <c r="G7" s="5"/>
      <c r="H7" s="6"/>
      <c r="K7" s="4">
        <v>207.597122302158</v>
      </c>
      <c r="L7" s="6">
        <v>308.63758992805703</v>
      </c>
      <c r="M7" s="5">
        <f>K7-$K$10</f>
        <v>18.722803575321478</v>
      </c>
      <c r="N7" s="6">
        <f>L7-$L$10</f>
        <v>89.136345469079004</v>
      </c>
    </row>
    <row r="8" spans="1:14">
      <c r="A8" s="4">
        <v>176</v>
      </c>
      <c r="B8" s="5">
        <v>232</v>
      </c>
      <c r="C8" s="4">
        <f>A8-$K$10</f>
        <v>-12.87431872683652</v>
      </c>
      <c r="D8" s="6">
        <f>B8-$L$10</f>
        <v>12.498755541021978</v>
      </c>
      <c r="E8" s="4">
        <f>C8*COS($K$17)+D8*SIN($K$17)</f>
        <v>-15.168636311458435</v>
      </c>
      <c r="F8" s="6">
        <f>C8*-SIN($K$17)+D8*COS($K$17)</f>
        <v>9.5853766334508599</v>
      </c>
      <c r="G8" s="5"/>
      <c r="H8" s="6"/>
      <c r="K8" s="4" t="s">
        <v>5</v>
      </c>
      <c r="L8" s="6"/>
      <c r="M8" s="5"/>
      <c r="N8" s="6"/>
    </row>
    <row r="9" spans="1:14">
      <c r="A9" s="4">
        <v>210</v>
      </c>
      <c r="B9" s="5">
        <v>234</v>
      </c>
      <c r="C9" s="4">
        <f>A9-$K$10</f>
        <v>21.12568127316348</v>
      </c>
      <c r="D9" s="6">
        <f>B9-$L$10</f>
        <v>14.498755541021978</v>
      </c>
      <c r="E9" s="4">
        <f>C9*COS($K$17)+D9*SIN($K$17)</f>
        <v>17.694147188910108</v>
      </c>
      <c r="F9" s="6">
        <f>C9*-SIN($K$17)+D9*COS($K$17)</f>
        <v>18.531742410005332</v>
      </c>
      <c r="G9" s="5"/>
      <c r="H9" s="6"/>
      <c r="K9" s="4" t="s">
        <v>1</v>
      </c>
      <c r="L9" s="6" t="s">
        <v>2</v>
      </c>
      <c r="M9" s="5"/>
      <c r="N9" s="6" t="s">
        <v>24</v>
      </c>
    </row>
    <row r="10" spans="1:14">
      <c r="A10" s="4">
        <v>226</v>
      </c>
      <c r="B10" s="5">
        <v>224</v>
      </c>
      <c r="C10" s="4">
        <f>A10-$K$10</f>
        <v>37.12568127316348</v>
      </c>
      <c r="D10" s="6">
        <f>B10-$L$10</f>
        <v>4.4987555410219784</v>
      </c>
      <c r="E10" s="4">
        <f>C10*COS($K$17)+D10*SIN($K$17)</f>
        <v>35.408066691557849</v>
      </c>
      <c r="F10" s="6">
        <f>C10*-SIN($K$17)+D10*COS($K$17)</f>
        <v>12.034277069296232</v>
      </c>
      <c r="G10" s="5"/>
      <c r="H10" s="6"/>
      <c r="K10" s="7">
        <f>(K4+K7)/2</f>
        <v>188.87431872683652</v>
      </c>
      <c r="L10" s="9">
        <f>(L4+L7)/2</f>
        <v>219.50124445897802</v>
      </c>
      <c r="M10" s="8"/>
      <c r="N10" s="12">
        <f>SQRT(M7^2+N7^2)</f>
        <v>91.081455067994341</v>
      </c>
    </row>
    <row r="11" spans="1:14">
      <c r="A11" s="4">
        <v>252</v>
      </c>
      <c r="B11" s="5">
        <v>228</v>
      </c>
      <c r="C11" s="4">
        <f>A11-$K$10</f>
        <v>63.12568127316348</v>
      </c>
      <c r="D11" s="6">
        <f>B11-$L$10</f>
        <v>8.4987555410219784</v>
      </c>
      <c r="E11" s="4">
        <f>C11*COS($K$17)+D11*SIN($K$17)</f>
        <v>60.030573723539021</v>
      </c>
      <c r="F11" s="6">
        <f>C11*-SIN($K$17)+D11*COS($K$17)</f>
        <v>21.293442661294115</v>
      </c>
      <c r="G11" s="5"/>
      <c r="H11" s="6"/>
    </row>
    <row r="12" spans="1:14">
      <c r="A12" s="4">
        <v>269</v>
      </c>
      <c r="B12" s="5">
        <v>214</v>
      </c>
      <c r="C12" s="4">
        <f>A12-$K$10</f>
        <v>80.12568127316348</v>
      </c>
      <c r="D12" s="6">
        <f>B12-$L$10</f>
        <v>-5.5012444589780216</v>
      </c>
      <c r="E12" s="4">
        <f>C12*COS($K$17)+D12*SIN($K$17)</f>
        <v>79.545381888405828</v>
      </c>
      <c r="F12" s="6">
        <f>C12*-SIN($K$17)+D12*COS($K$17)</f>
        <v>11.086961275015669</v>
      </c>
      <c r="G12" s="5"/>
      <c r="H12" s="6"/>
      <c r="K12" s="16" t="s">
        <v>7</v>
      </c>
    </row>
    <row r="13" spans="1:14">
      <c r="A13" s="4">
        <v>295</v>
      </c>
      <c r="B13" s="5">
        <v>218</v>
      </c>
      <c r="C13" s="4">
        <f>A13-$K$10</f>
        <v>106.12568127316348</v>
      </c>
      <c r="D13" s="6">
        <f>B13-$L$10</f>
        <v>-1.5012444589780216</v>
      </c>
      <c r="E13" s="4">
        <f>C13*COS($K$17)+D13*SIN($K$17)</f>
        <v>104.16788892038699</v>
      </c>
      <c r="F13" s="5">
        <f>C13*-SIN($K$17)+D13*COS($K$17)</f>
        <v>20.346126867013552</v>
      </c>
      <c r="G13" s="4">
        <f>E13</f>
        <v>104.16788892038699</v>
      </c>
      <c r="H13" s="6">
        <f>G13*0.0288+15.417</f>
        <v>18.417035200907144</v>
      </c>
      <c r="I13" t="s">
        <v>18</v>
      </c>
      <c r="K13" s="17" t="s">
        <v>14</v>
      </c>
    </row>
    <row r="14" spans="1:14">
      <c r="A14" s="4"/>
      <c r="B14" s="6"/>
      <c r="C14" s="4"/>
      <c r="D14" s="6"/>
      <c r="E14" s="4"/>
      <c r="F14" s="6"/>
      <c r="G14" s="5"/>
      <c r="H14" s="6"/>
      <c r="K14" s="18">
        <f>(L7-L4)/(K7-K4)</f>
        <v>4.7608439147740427</v>
      </c>
    </row>
    <row r="15" spans="1:14">
      <c r="A15" s="7"/>
      <c r="B15" s="9"/>
      <c r="C15" s="7"/>
      <c r="D15" s="9"/>
      <c r="E15" s="7"/>
      <c r="F15" s="9"/>
      <c r="G15" s="8"/>
      <c r="H15" s="9"/>
      <c r="K15" s="17">
        <f>ATAN(K14)</f>
        <v>1.3637593156584471</v>
      </c>
    </row>
    <row r="16" spans="1:14">
      <c r="K16" s="17" t="s">
        <v>6</v>
      </c>
    </row>
    <row r="17" spans="1:11">
      <c r="K17" s="19">
        <f>K15-PI()/2</f>
        <v>-0.20703701113644946</v>
      </c>
    </row>
    <row r="18" spans="1:11">
      <c r="K18" s="5"/>
    </row>
    <row r="19" spans="1:11">
      <c r="A19" t="s">
        <v>13</v>
      </c>
      <c r="G19" t="s">
        <v>16</v>
      </c>
      <c r="K19" s="5"/>
    </row>
    <row r="20" spans="1:11">
      <c r="A20" s="13" t="s">
        <v>1</v>
      </c>
      <c r="B20" s="15" t="s">
        <v>2</v>
      </c>
      <c r="C20" s="13" t="s">
        <v>8</v>
      </c>
      <c r="D20" s="15" t="s">
        <v>9</v>
      </c>
      <c r="E20" s="13" t="s">
        <v>10</v>
      </c>
      <c r="F20" s="15" t="s">
        <v>11</v>
      </c>
      <c r="G20" s="14" t="s">
        <v>1</v>
      </c>
      <c r="H20" s="15" t="s">
        <v>2</v>
      </c>
      <c r="K20" s="5"/>
    </row>
    <row r="21" spans="1:11">
      <c r="A21" s="4">
        <v>90</v>
      </c>
      <c r="B21" s="5">
        <v>197</v>
      </c>
      <c r="C21" s="4">
        <f>A21-$K$10</f>
        <v>-98.87431872683652</v>
      </c>
      <c r="D21" s="6">
        <f>B21-$L$10</f>
        <v>-22.501244458978022</v>
      </c>
      <c r="E21" s="4">
        <f>C21*COS($K$17)+D21*SIN($K$17)</f>
        <v>-92.137406517985127</v>
      </c>
      <c r="F21" s="6">
        <f>C21*-SIN($K$17)+D21*COS($K$17)</f>
        <v>-42.345427451358844</v>
      </c>
      <c r="G21" s="5">
        <f>E21</f>
        <v>-92.137406517985127</v>
      </c>
      <c r="H21" s="6">
        <f>G21*0.049-24.14</f>
        <v>-28.654732919381271</v>
      </c>
      <c r="I21" t="s">
        <v>19</v>
      </c>
      <c r="K21" s="5"/>
    </row>
    <row r="22" spans="1:11">
      <c r="A22" s="4">
        <v>117</v>
      </c>
      <c r="B22" s="5">
        <v>198</v>
      </c>
      <c r="C22" s="4">
        <f>A22-$K$10</f>
        <v>-71.87431872683652</v>
      </c>
      <c r="D22" s="6">
        <f>B22-$L$10</f>
        <v>-21.501244458978022</v>
      </c>
      <c r="E22" s="4">
        <f>C22*COS($K$17)+D22*SIN($K$17)</f>
        <v>-65.919571918097063</v>
      </c>
      <c r="F22" s="6">
        <f>C22*-SIN($K$17)+D22*COS($K$17)</f>
        <v>-35.81663361995993</v>
      </c>
      <c r="G22" s="5"/>
      <c r="H22" s="6"/>
    </row>
    <row r="23" spans="1:11">
      <c r="A23" s="4">
        <v>129</v>
      </c>
      <c r="B23" s="5">
        <v>217</v>
      </c>
      <c r="C23" s="4">
        <f>A23-$K$10</f>
        <v>-59.87431872683652</v>
      </c>
      <c r="D23" s="6">
        <f>B23-$L$10</f>
        <v>-2.5012444589780216</v>
      </c>
      <c r="E23" s="4">
        <f>C23*COS($K$17)+D23*SIN($K$17)</f>
        <v>-58.08150129038372</v>
      </c>
      <c r="F23" s="6">
        <f>C23*-SIN($K$17)+D23*COS($K$17)</f>
        <v>-14.755659073776719</v>
      </c>
      <c r="G23" s="5"/>
      <c r="H23" s="6"/>
    </row>
    <row r="24" spans="1:11">
      <c r="A24" s="4">
        <v>165</v>
      </c>
      <c r="B24" s="5">
        <v>212</v>
      </c>
      <c r="C24" s="4">
        <f>A24-$K$10</f>
        <v>-23.87431872683652</v>
      </c>
      <c r="D24" s="6">
        <f>B24-$L$10</f>
        <v>-7.5012444589780216</v>
      </c>
      <c r="E24" s="4">
        <f>C24*COS($K$17)+D24*SIN($K$17)</f>
        <v>-21.82250155988924</v>
      </c>
      <c r="F24" s="6">
        <f>C24*-SIN($K$17)+D24*COS($K$17)</f>
        <v>-12.248681103390563</v>
      </c>
      <c r="G24" s="5"/>
      <c r="H24" s="6"/>
    </row>
    <row r="25" spans="1:11">
      <c r="A25" s="4">
        <v>169</v>
      </c>
      <c r="B25" s="5">
        <v>201</v>
      </c>
      <c r="C25" s="4">
        <f>A25-$K$10</f>
        <v>-19.87431872683652</v>
      </c>
      <c r="D25" s="6">
        <f>B25-$L$10</f>
        <v>-18.501244458978022</v>
      </c>
      <c r="E25" s="4">
        <f>C25*COS($K$17)+D25*SIN($K$17)</f>
        <v>-15.646752382573876</v>
      </c>
      <c r="F25" s="6">
        <f>C25*-SIN($K$17)+D25*COS($K$17)</f>
        <v>-22.191523860816059</v>
      </c>
      <c r="G25" s="5"/>
      <c r="H25" s="6"/>
    </row>
    <row r="26" spans="1:11">
      <c r="A26" s="4">
        <v>197</v>
      </c>
      <c r="B26" s="5">
        <v>194</v>
      </c>
      <c r="C26" s="4">
        <f>A26-$K$10</f>
        <v>8.1256812731634795</v>
      </c>
      <c r="D26" s="6">
        <f>B26-$L$10</f>
        <v>-25.501244458978022</v>
      </c>
      <c r="E26" s="4">
        <f>C26*COS($K$17)+D26*SIN($K$17)</f>
        <v>13.194215256781906</v>
      </c>
      <c r="F26" s="6">
        <f>C26*-SIN($K$17)+D26*COS($K$17)</f>
        <v>-23.286323214868005</v>
      </c>
      <c r="G26" s="5"/>
      <c r="H26" s="6"/>
    </row>
    <row r="27" spans="1:11">
      <c r="A27" s="4">
        <v>221</v>
      </c>
      <c r="B27" s="5">
        <v>197</v>
      </c>
      <c r="C27" s="4">
        <f>A27-$K$10</f>
        <v>32.12568127316348</v>
      </c>
      <c r="D27" s="6">
        <f>B27-$L$10</f>
        <v>-22.501244458978022</v>
      </c>
      <c r="E27" s="4">
        <f>C27*COS($K$17)+D27*SIN($K$17)</f>
        <v>36.06499481313449</v>
      </c>
      <c r="F27" s="6">
        <f>C27*-SIN($K$17)+D27*COS($K$17)</f>
        <v>-15.416924096464836</v>
      </c>
      <c r="G27" s="5"/>
      <c r="H27" s="6"/>
    </row>
    <row r="28" spans="1:11">
      <c r="A28" s="4">
        <v>242</v>
      </c>
      <c r="B28" s="5">
        <v>181</v>
      </c>
      <c r="C28" s="4">
        <f>A28-$K$10</f>
        <v>53.12568127316348</v>
      </c>
      <c r="D28" s="6">
        <f>B28-$L$10</f>
        <v>-38.501244458978022</v>
      </c>
      <c r="E28" s="4">
        <f>C28*COS($K$17)+D28*SIN($K$17)</f>
        <v>59.905502306507138</v>
      </c>
      <c r="F28" s="6">
        <f>C28*-SIN($K$17)+D28*COS($K$17)</f>
        <v>-26.758449675435372</v>
      </c>
      <c r="G28" s="5"/>
      <c r="H28" s="6"/>
    </row>
    <row r="29" spans="1:11">
      <c r="A29" s="4">
        <v>260</v>
      </c>
      <c r="B29" s="5">
        <v>183</v>
      </c>
      <c r="C29" s="4">
        <f>A29-$K$10</f>
        <v>71.12568127316348</v>
      </c>
      <c r="D29" s="6">
        <f>B29-$L$10</f>
        <v>-36.501244458978022</v>
      </c>
      <c r="E29" s="4">
        <f>C29*COS($K$17)+D29*SIN($K$17)</f>
        <v>77.109977247349619</v>
      </c>
      <c r="F29" s="6">
        <f>C29*-SIN($K$17)+D29*COS($K$17)</f>
        <v>-21.101061407875587</v>
      </c>
      <c r="G29" s="5"/>
      <c r="H29" s="6"/>
    </row>
    <row r="30" spans="1:11">
      <c r="A30" s="4">
        <v>279</v>
      </c>
      <c r="B30" s="5">
        <v>174</v>
      </c>
      <c r="C30" s="4">
        <f>A30-$K$10</f>
        <v>90.12568127316348</v>
      </c>
      <c r="D30" s="6">
        <f>B30-$L$10</f>
        <v>-45.501244458978022</v>
      </c>
      <c r="E30" s="4">
        <f>C30*COS($K$17)+D30*SIN($K$17)</f>
        <v>97.55426851059633</v>
      </c>
      <c r="F30" s="5">
        <f>C30*-SIN($K$17)+D30*COS($K$17)</f>
        <v>-26.003199180677804</v>
      </c>
      <c r="G30" s="4">
        <f>E30</f>
        <v>97.55426851059633</v>
      </c>
      <c r="H30" s="6">
        <f>G30*0.049-24.14</f>
        <v>-19.35984084298078</v>
      </c>
      <c r="I30" t="s">
        <v>20</v>
      </c>
    </row>
    <row r="31" spans="1:11">
      <c r="A31" s="4"/>
      <c r="B31" s="6"/>
      <c r="C31" s="4"/>
      <c r="D31" s="6"/>
      <c r="E31" s="4"/>
      <c r="F31" s="6"/>
      <c r="G31" s="5"/>
      <c r="H31" s="6"/>
    </row>
    <row r="32" spans="1:11">
      <c r="A32" s="7"/>
      <c r="B32" s="9"/>
      <c r="C32" s="7"/>
      <c r="D32" s="9"/>
      <c r="E32" s="7"/>
      <c r="F32" s="9"/>
      <c r="G32" s="8"/>
      <c r="H32" s="9"/>
    </row>
    <row r="35" spans="1:9">
      <c r="A35" s="1" t="s">
        <v>25</v>
      </c>
      <c r="B35" s="1"/>
      <c r="C35" s="2" t="s">
        <v>1</v>
      </c>
      <c r="D35" s="2" t="s">
        <v>2</v>
      </c>
      <c r="E35" s="2" t="s">
        <v>1</v>
      </c>
      <c r="F35" s="2" t="s">
        <v>2</v>
      </c>
      <c r="G35" s="2"/>
      <c r="H35" s="2"/>
      <c r="I35" s="3"/>
    </row>
    <row r="36" spans="1:9">
      <c r="A36" s="4" t="s">
        <v>23</v>
      </c>
      <c r="B36" s="4" t="s">
        <v>21</v>
      </c>
      <c r="C36" s="5">
        <f>G4</f>
        <v>-98.70644518802419</v>
      </c>
      <c r="D36" s="5">
        <f>H4</f>
        <v>12.574254378584904</v>
      </c>
      <c r="E36" s="5">
        <f>G13</f>
        <v>104.16788892038699</v>
      </c>
      <c r="F36" s="5">
        <f>H13</f>
        <v>18.417035200907144</v>
      </c>
      <c r="G36" s="5">
        <f>SQRT((C36-C37)^2+(D36+D37)^2)</f>
        <v>17.370493923590114</v>
      </c>
      <c r="H36" s="5"/>
      <c r="I36" s="6"/>
    </row>
    <row r="37" spans="1:9">
      <c r="A37" s="4">
        <f>N10</f>
        <v>91.081455067994341</v>
      </c>
      <c r="B37" s="7"/>
      <c r="C37" s="8">
        <f>G21</f>
        <v>-92.137406517985127</v>
      </c>
      <c r="D37" s="8">
        <f>H21</f>
        <v>-28.654732919381271</v>
      </c>
      <c r="E37" s="8">
        <f>G30</f>
        <v>97.55426851059633</v>
      </c>
      <c r="F37" s="8">
        <f>H30</f>
        <v>-19.35984084298078</v>
      </c>
      <c r="G37" s="8">
        <f>SQRT((E36-E37)^2+(F36+F37)^2)</f>
        <v>6.6804833211022538</v>
      </c>
      <c r="H37" s="21">
        <f>(G36+G37)/2</f>
        <v>12.025488622346185</v>
      </c>
      <c r="I37" s="22">
        <f>H37/A37</f>
        <v>0.13203004512135746</v>
      </c>
    </row>
    <row r="38" spans="1:9">
      <c r="A38" s="4"/>
      <c r="B38" s="4"/>
      <c r="C38" s="5" t="s">
        <v>1</v>
      </c>
      <c r="D38" s="5" t="s">
        <v>2</v>
      </c>
      <c r="E38" s="5" t="s">
        <v>1</v>
      </c>
      <c r="F38" s="5" t="s">
        <v>2</v>
      </c>
      <c r="G38" s="5"/>
      <c r="H38" s="20"/>
      <c r="I38" s="6"/>
    </row>
    <row r="39" spans="1:9">
      <c r="A39" s="4"/>
      <c r="B39" s="4" t="s">
        <v>22</v>
      </c>
      <c r="C39" s="5">
        <f>G4</f>
        <v>-98.70644518802419</v>
      </c>
      <c r="D39" s="5">
        <f>H4</f>
        <v>12.574254378584904</v>
      </c>
      <c r="E39" s="5">
        <f>G13</f>
        <v>104.16788892038699</v>
      </c>
      <c r="F39" s="5">
        <f>H13</f>
        <v>18.417035200907144</v>
      </c>
      <c r="G39" s="5">
        <f>SQRT((C39+E39)^2+(D39-F39)^2)</f>
        <v>7.9978406697971556</v>
      </c>
      <c r="H39" s="20"/>
      <c r="I39" s="6"/>
    </row>
    <row r="40" spans="1:9">
      <c r="A40" s="7"/>
      <c r="B40" s="7"/>
      <c r="C40" s="8">
        <f>G21</f>
        <v>-92.137406517985127</v>
      </c>
      <c r="D40" s="8">
        <f>H21</f>
        <v>-28.654732919381271</v>
      </c>
      <c r="E40" s="8">
        <f>G30</f>
        <v>97.55426851059633</v>
      </c>
      <c r="F40" s="8">
        <f>H30</f>
        <v>-19.35984084298078</v>
      </c>
      <c r="G40" s="8">
        <f>SQRT((C40+E40)^2+(D40-F40)^2)</f>
        <v>10.758132391773604</v>
      </c>
      <c r="H40" s="21">
        <f>(G39+G40)/2</f>
        <v>9.37798653078538</v>
      </c>
      <c r="I40" s="22">
        <f>H40/A37</f>
        <v>0.10296263409257685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symmetry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Motohiro Fujiwara</dc:creator>
  <cp:lastModifiedBy>Motohiro Fujiwara</cp:lastModifiedBy>
  <dcterms:created xsi:type="dcterms:W3CDTF">2022-12-13T09:06:07Z</dcterms:created>
  <dcterms:modified xsi:type="dcterms:W3CDTF">2022-12-14T01:46:44Z</dcterms:modified>
</cp:coreProperties>
</file>